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115" windowHeight="8010" activeTab="2"/>
  </bookViews>
  <sheets>
    <sheet name="Agregados e demais" sheetId="5" r:id="rId1"/>
    <sheet name="TABELA COMPARATIVA DE VALORES" sheetId="6" r:id="rId2"/>
    <sheet name="INPC" sheetId="4" r:id="rId3"/>
  </sheets>
  <calcPr calcId="125725"/>
</workbook>
</file>

<file path=xl/calcChain.xml><?xml version="1.0" encoding="utf-8"?>
<calcChain xmlns="http://schemas.openxmlformats.org/spreadsheetml/2006/main">
  <c r="L14" i="6"/>
  <c r="M14" s="1"/>
  <c r="N14" s="1"/>
  <c r="K14"/>
  <c r="L13"/>
  <c r="M13" s="1"/>
  <c r="N13" s="1"/>
  <c r="K13"/>
  <c r="L12"/>
  <c r="M12" s="1"/>
  <c r="N12" s="1"/>
  <c r="K12"/>
  <c r="L11"/>
  <c r="M11" s="1"/>
  <c r="N11" s="1"/>
  <c r="K11"/>
  <c r="L10"/>
  <c r="M10" s="1"/>
  <c r="N10" s="1"/>
  <c r="K10"/>
  <c r="L9"/>
  <c r="M9" s="1"/>
  <c r="N9" s="1"/>
  <c r="K9"/>
  <c r="L8"/>
  <c r="M8" s="1"/>
  <c r="N8" s="1"/>
  <c r="K8"/>
  <c r="L7"/>
  <c r="M7" s="1"/>
  <c r="N7" s="1"/>
  <c r="K7"/>
  <c r="L6"/>
  <c r="M6" s="1"/>
  <c r="N6" s="1"/>
  <c r="K6"/>
  <c r="L5"/>
  <c r="M5" s="1"/>
  <c r="N5" s="1"/>
  <c r="K5"/>
  <c r="K29"/>
  <c r="L29" s="1"/>
  <c r="M29" s="1"/>
  <c r="N29" s="1"/>
  <c r="K28"/>
  <c r="L28" s="1"/>
  <c r="M28" s="1"/>
  <c r="N28" s="1"/>
  <c r="K27"/>
  <c r="L27" s="1"/>
  <c r="M27" s="1"/>
  <c r="N27" s="1"/>
  <c r="L26"/>
  <c r="M26" s="1"/>
  <c r="N26" s="1"/>
  <c r="K26"/>
  <c r="K25"/>
  <c r="L25" s="1"/>
  <c r="M25" s="1"/>
  <c r="N25" s="1"/>
  <c r="L24"/>
  <c r="M24" s="1"/>
  <c r="N24" s="1"/>
  <c r="K24"/>
  <c r="K23"/>
  <c r="L23" s="1"/>
  <c r="M23" s="1"/>
  <c r="N23" s="1"/>
  <c r="L22"/>
  <c r="M22" s="1"/>
  <c r="N22" s="1"/>
  <c r="K22"/>
  <c r="K21"/>
  <c r="L21" s="1"/>
  <c r="M21" s="1"/>
  <c r="N21" s="1"/>
  <c r="K20"/>
  <c r="L20" s="1"/>
  <c r="M20" s="1"/>
  <c r="N20" s="1"/>
  <c r="B87" i="5"/>
  <c r="B85"/>
  <c r="G35"/>
  <c r="G34"/>
  <c r="G33"/>
  <c r="G32"/>
  <c r="G31"/>
  <c r="G30"/>
  <c r="G29"/>
  <c r="G28"/>
  <c r="G27"/>
  <c r="G26"/>
  <c r="C35"/>
  <c r="C34"/>
  <c r="C33"/>
  <c r="C32"/>
  <c r="C31"/>
  <c r="C30"/>
  <c r="C29"/>
  <c r="C28"/>
  <c r="C27"/>
  <c r="C26"/>
  <c r="D79"/>
  <c r="D61"/>
  <c r="D76"/>
  <c r="D67"/>
  <c r="D68"/>
  <c r="D69"/>
  <c r="D70"/>
  <c r="D71"/>
  <c r="D72"/>
  <c r="D73"/>
  <c r="D74"/>
  <c r="D75"/>
  <c r="D66"/>
  <c r="D52"/>
  <c r="D53"/>
  <c r="D54"/>
  <c r="D55"/>
  <c r="D56"/>
  <c r="D57"/>
  <c r="D58"/>
  <c r="D59"/>
  <c r="D60"/>
  <c r="D51"/>
  <c r="D18"/>
  <c r="N40"/>
  <c r="O40" s="1"/>
  <c r="M40"/>
  <c r="L40"/>
  <c r="M31"/>
  <c r="N31" s="1"/>
  <c r="O31" s="1"/>
  <c r="F35" s="1"/>
  <c r="L31"/>
  <c r="M30"/>
  <c r="N30" s="1"/>
  <c r="O30" s="1"/>
  <c r="F34" s="1"/>
  <c r="L30"/>
  <c r="M29"/>
  <c r="N29" s="1"/>
  <c r="O29" s="1"/>
  <c r="F33" s="1"/>
  <c r="L29"/>
  <c r="M28"/>
  <c r="N28" s="1"/>
  <c r="O28" s="1"/>
  <c r="F32" s="1"/>
  <c r="L28"/>
  <c r="M27"/>
  <c r="N27" s="1"/>
  <c r="O27" s="1"/>
  <c r="F31" s="1"/>
  <c r="L27"/>
  <c r="M26"/>
  <c r="N26" s="1"/>
  <c r="O26" s="1"/>
  <c r="F30" s="1"/>
  <c r="L26"/>
  <c r="M25"/>
  <c r="N25" s="1"/>
  <c r="O25" s="1"/>
  <c r="F29" s="1"/>
  <c r="L25"/>
  <c r="M24"/>
  <c r="N24" s="1"/>
  <c r="O24" s="1"/>
  <c r="F28" s="1"/>
  <c r="L24"/>
  <c r="M23"/>
  <c r="N23" s="1"/>
  <c r="O23" s="1"/>
  <c r="F27" s="1"/>
  <c r="L23"/>
  <c r="M22"/>
  <c r="N22" s="1"/>
  <c r="O22" s="1"/>
  <c r="F26" s="1"/>
  <c r="L22"/>
  <c r="G17"/>
  <c r="C17"/>
  <c r="N16"/>
  <c r="O16" s="1"/>
  <c r="B35" s="1"/>
  <c r="M16"/>
  <c r="L16"/>
  <c r="H16"/>
  <c r="D16"/>
  <c r="L15"/>
  <c r="M15" s="1"/>
  <c r="N15" s="1"/>
  <c r="O15" s="1"/>
  <c r="B34" s="1"/>
  <c r="H15"/>
  <c r="D15"/>
  <c r="N14"/>
  <c r="O14" s="1"/>
  <c r="B33" s="1"/>
  <c r="M14"/>
  <c r="L14"/>
  <c r="H14"/>
  <c r="D14"/>
  <c r="L13"/>
  <c r="M13" s="1"/>
  <c r="N13" s="1"/>
  <c r="O13" s="1"/>
  <c r="B32" s="1"/>
  <c r="H13"/>
  <c r="D13"/>
  <c r="N12"/>
  <c r="O12" s="1"/>
  <c r="B31" s="1"/>
  <c r="M12"/>
  <c r="L12"/>
  <c r="H12"/>
  <c r="D12"/>
  <c r="L11"/>
  <c r="M11" s="1"/>
  <c r="N11" s="1"/>
  <c r="O11" s="1"/>
  <c r="B30" s="1"/>
  <c r="H11"/>
  <c r="D11"/>
  <c r="N10"/>
  <c r="O10" s="1"/>
  <c r="B29" s="1"/>
  <c r="M10"/>
  <c r="L10"/>
  <c r="H10"/>
  <c r="D10"/>
  <c r="L9"/>
  <c r="M9" s="1"/>
  <c r="N9" s="1"/>
  <c r="O9" s="1"/>
  <c r="B28" s="1"/>
  <c r="H9"/>
  <c r="D9"/>
  <c r="N8"/>
  <c r="O8" s="1"/>
  <c r="B27" s="1"/>
  <c r="M8"/>
  <c r="L8"/>
  <c r="H8"/>
  <c r="D8"/>
  <c r="D17" s="1"/>
  <c r="L7"/>
  <c r="M7" s="1"/>
  <c r="N7" s="1"/>
  <c r="O7" s="1"/>
  <c r="B26" s="1"/>
  <c r="H7"/>
  <c r="H17" s="1"/>
  <c r="D7"/>
  <c r="M47" i="4"/>
  <c r="M48"/>
  <c r="M49"/>
  <c r="M50"/>
  <c r="M51"/>
  <c r="M52"/>
  <c r="M53"/>
  <c r="M54"/>
  <c r="M55"/>
  <c r="L54"/>
  <c r="L55"/>
  <c r="L47"/>
  <c r="L48"/>
  <c r="L49"/>
  <c r="L50"/>
  <c r="L51"/>
  <c r="L52"/>
  <c r="L53"/>
  <c r="M46"/>
  <c r="L46"/>
  <c r="M39"/>
  <c r="N39"/>
  <c r="O39" s="1"/>
  <c r="L39"/>
  <c r="O22"/>
  <c r="O23"/>
  <c r="O24"/>
  <c r="O25"/>
  <c r="O26"/>
  <c r="O27"/>
  <c r="O28"/>
  <c r="O29"/>
  <c r="O30"/>
  <c r="O21"/>
  <c r="N22"/>
  <c r="N23"/>
  <c r="N24"/>
  <c r="N25"/>
  <c r="N26"/>
  <c r="N27"/>
  <c r="N28"/>
  <c r="N29"/>
  <c r="N30"/>
  <c r="N21"/>
  <c r="M22"/>
  <c r="M23"/>
  <c r="M24"/>
  <c r="M25"/>
  <c r="M26"/>
  <c r="M27"/>
  <c r="M28"/>
  <c r="M29"/>
  <c r="M30"/>
  <c r="M21"/>
  <c r="L22"/>
  <c r="L23"/>
  <c r="L24"/>
  <c r="L25"/>
  <c r="L26"/>
  <c r="L27"/>
  <c r="L28"/>
  <c r="L29"/>
  <c r="L30"/>
  <c r="L21"/>
  <c r="O8"/>
  <c r="O9"/>
  <c r="O10"/>
  <c r="O11"/>
  <c r="O12"/>
  <c r="O13"/>
  <c r="O14"/>
  <c r="O15"/>
  <c r="O16"/>
  <c r="O7"/>
  <c r="N8"/>
  <c r="N9"/>
  <c r="N10"/>
  <c r="N11"/>
  <c r="B29" s="1"/>
  <c r="D29" s="1"/>
  <c r="N12"/>
  <c r="N13"/>
  <c r="N14"/>
  <c r="N15"/>
  <c r="N16"/>
  <c r="N7"/>
  <c r="B25" s="1"/>
  <c r="D25" s="1"/>
  <c r="M8"/>
  <c r="M9"/>
  <c r="M10"/>
  <c r="B28" s="1"/>
  <c r="D28" s="1"/>
  <c r="M11"/>
  <c r="M12"/>
  <c r="M13"/>
  <c r="M14"/>
  <c r="M15"/>
  <c r="M16"/>
  <c r="M7"/>
  <c r="L8"/>
  <c r="B26" s="1"/>
  <c r="D26" s="1"/>
  <c r="L9"/>
  <c r="L10"/>
  <c r="L11"/>
  <c r="L12"/>
  <c r="B30" s="1"/>
  <c r="D30" s="1"/>
  <c r="L13"/>
  <c r="L14"/>
  <c r="L15"/>
  <c r="L16"/>
  <c r="B34" s="1"/>
  <c r="D34" s="1"/>
  <c r="L7"/>
  <c r="F34"/>
  <c r="H34" s="1"/>
  <c r="F33"/>
  <c r="H33" s="1"/>
  <c r="F30"/>
  <c r="H30" s="1"/>
  <c r="F29"/>
  <c r="H29" s="1"/>
  <c r="F26"/>
  <c r="H26" s="1"/>
  <c r="G17"/>
  <c r="C17"/>
  <c r="H16"/>
  <c r="D16"/>
  <c r="B33"/>
  <c r="D33" s="1"/>
  <c r="H15"/>
  <c r="D15"/>
  <c r="B32"/>
  <c r="D32" s="1"/>
  <c r="H14"/>
  <c r="D14"/>
  <c r="H13"/>
  <c r="D13"/>
  <c r="H12"/>
  <c r="D12"/>
  <c r="H11"/>
  <c r="D11"/>
  <c r="H10"/>
  <c r="D10"/>
  <c r="H9"/>
  <c r="D9"/>
  <c r="H8"/>
  <c r="D8"/>
  <c r="D17" s="1"/>
  <c r="D19" s="1"/>
  <c r="H7"/>
  <c r="H17" s="1"/>
  <c r="D7"/>
  <c r="L48" i="5" l="1"/>
  <c r="D27"/>
  <c r="L50"/>
  <c r="D29"/>
  <c r="L54"/>
  <c r="D33"/>
  <c r="D35"/>
  <c r="L56"/>
  <c r="H26"/>
  <c r="M47"/>
  <c r="H28"/>
  <c r="M49"/>
  <c r="H32"/>
  <c r="M53"/>
  <c r="H34"/>
  <c r="M55"/>
  <c r="L47"/>
  <c r="D26"/>
  <c r="L49"/>
  <c r="D28"/>
  <c r="L51"/>
  <c r="D30"/>
  <c r="L53"/>
  <c r="D32"/>
  <c r="L55"/>
  <c r="D34"/>
  <c r="H27"/>
  <c r="M48"/>
  <c r="H29"/>
  <c r="M50"/>
  <c r="H31"/>
  <c r="M52"/>
  <c r="H33"/>
  <c r="M54"/>
  <c r="H35"/>
  <c r="M56"/>
  <c r="L52"/>
  <c r="D31"/>
  <c r="H30"/>
  <c r="M51"/>
  <c r="F32" i="4"/>
  <c r="H32" s="1"/>
  <c r="F28"/>
  <c r="H28" s="1"/>
  <c r="F25"/>
  <c r="H25" s="1"/>
  <c r="F31"/>
  <c r="H31" s="1"/>
  <c r="F27"/>
  <c r="H27" s="1"/>
  <c r="B31"/>
  <c r="D31" s="1"/>
  <c r="B27"/>
  <c r="D27" s="1"/>
  <c r="D35" s="1"/>
  <c r="D36" i="5" l="1"/>
  <c r="H36"/>
  <c r="H35" i="4"/>
  <c r="D37" s="1"/>
  <c r="D38" i="5" l="1"/>
</calcChain>
</file>

<file path=xl/sharedStrings.xml><?xml version="1.0" encoding="utf-8"?>
<sst xmlns="http://schemas.openxmlformats.org/spreadsheetml/2006/main" count="334" uniqueCount="52">
  <si>
    <t>FAIXA ETÁRIA</t>
  </si>
  <si>
    <t>19 a 23 anos</t>
  </si>
  <si>
    <t>24 a 28 anos</t>
  </si>
  <si>
    <t>29 a 33 anos</t>
  </si>
  <si>
    <t>34 a 38 anos</t>
  </si>
  <si>
    <t>39 a 43 anos</t>
  </si>
  <si>
    <t>44 a 48 anos</t>
  </si>
  <si>
    <t>49 a 53 anos</t>
  </si>
  <si>
    <t>54 a 58 anos</t>
  </si>
  <si>
    <t>valor mensalidade</t>
  </si>
  <si>
    <t>MENSALIDADES (LC 539/2014)</t>
  </si>
  <si>
    <t>PADRÃO</t>
  </si>
  <si>
    <t>APARTAMENTO</t>
  </si>
  <si>
    <t>quantidade *</t>
  </si>
  <si>
    <t>* DATA: 02/02/2018 - SIAPAS</t>
  </si>
  <si>
    <t xml:space="preserve">receita </t>
  </si>
  <si>
    <t>receita</t>
  </si>
  <si>
    <t xml:space="preserve">  0 a 18 anos</t>
  </si>
  <si>
    <t xml:space="preserve">   59 ou +</t>
  </si>
  <si>
    <t>NOVOS VALORES PROPOSTOS</t>
  </si>
  <si>
    <t>TOTAL DA RECEITA</t>
  </si>
  <si>
    <t>TETO</t>
  </si>
  <si>
    <t>PARA 2015</t>
  </si>
  <si>
    <t>PARA 2016</t>
  </si>
  <si>
    <t>PARA 2017</t>
  </si>
  <si>
    <t>PARA 2018</t>
  </si>
  <si>
    <t>INPC Acumulado em Dezembro 2014 - 6,35%</t>
  </si>
  <si>
    <t>INPC Acumulado em Dezembro 2015 - 11,27%</t>
  </si>
  <si>
    <t>INPC Acumulado em Dezembro 2016 - 6,58%</t>
  </si>
  <si>
    <t>INPC Acumulado em Dezembro 2017 - 2,06%</t>
  </si>
  <si>
    <t>NOVOS VALORES PROPOSTOS - AGREGADOS</t>
  </si>
  <si>
    <t>quantidade</t>
  </si>
  <si>
    <t>total</t>
  </si>
  <si>
    <t>TOTAL</t>
  </si>
  <si>
    <t>ENFERMARIA</t>
  </si>
  <si>
    <t>*já deduzida os agregados</t>
  </si>
  <si>
    <t>GERAL</t>
  </si>
  <si>
    <t>TIT e DEP</t>
  </si>
  <si>
    <t>AGREGADOS</t>
  </si>
  <si>
    <t>MENSALIDADES MATO GROSSO SAÚDE</t>
  </si>
  <si>
    <t>valor mensalidade (ATUAL)</t>
  </si>
  <si>
    <t>valor mensalidade (PROPOSTO)</t>
  </si>
  <si>
    <t>COMPARAÇÃO DE VALORES ATUAIS x PROPOSTOS</t>
  </si>
  <si>
    <t>PADRÃO (ENFERMARIA)</t>
  </si>
  <si>
    <t>Recomposição dos valores do Mato Grosso Saúde tendo como base o índice do INPC</t>
  </si>
  <si>
    <t>INPC Acumulado em Dezembro 2014 6,35%</t>
  </si>
  <si>
    <t>INPC Acumulado em Dezembro 2015 11,27%</t>
  </si>
  <si>
    <t>INPC Acumulado em Dezembro 2016  6,58%</t>
  </si>
  <si>
    <t>INPC Acumulado em Dezembro 2017 2,06%</t>
  </si>
  <si>
    <t>APARTAMENTO - exceto agregados</t>
  </si>
  <si>
    <t>PADRÃO (ENFERMARIA) - exceto agregados</t>
  </si>
  <si>
    <t>VALORES ATUAIS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</si>
</sst>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3" fillId="0" borderId="0" xfId="0" applyFont="1"/>
    <xf numFmtId="4" fontId="6" fillId="0" borderId="0" xfId="0" applyNumberFormat="1" applyFont="1"/>
    <xf numFmtId="44" fontId="2" fillId="0" borderId="0" xfId="0" applyNumberFormat="1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4" fontId="3" fillId="0" borderId="1" xfId="0" applyNumberFormat="1" applyFont="1" applyBorder="1"/>
    <xf numFmtId="4" fontId="3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2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6" fillId="0" borderId="0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4" fontId="3" fillId="0" borderId="0" xfId="0" applyNumberFormat="1" applyFont="1"/>
    <xf numFmtId="4" fontId="0" fillId="2" borderId="1" xfId="0" applyNumberFormat="1" applyFill="1" applyBorder="1"/>
    <xf numFmtId="0" fontId="0" fillId="3" borderId="0" xfId="0" applyFill="1"/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1" xfId="0" applyFont="1" applyFill="1" applyBorder="1"/>
    <xf numFmtId="2" fontId="3" fillId="3" borderId="1" xfId="1" applyNumberFormat="1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/>
    </xf>
    <xf numFmtId="44" fontId="2" fillId="3" borderId="0" xfId="0" applyNumberFormat="1" applyFont="1" applyFill="1" applyBorder="1"/>
    <xf numFmtId="4" fontId="6" fillId="3" borderId="0" xfId="0" applyNumberFormat="1" applyFont="1" applyFill="1"/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0" fontId="3" fillId="3" borderId="0" xfId="1" applyNumberFormat="1" applyFont="1" applyFill="1" applyBorder="1" applyAlignment="1">
      <alignment horizontal="center"/>
    </xf>
    <xf numFmtId="4" fontId="3" fillId="3" borderId="0" xfId="0" applyNumberFormat="1" applyFont="1" applyFill="1" applyBorder="1"/>
    <xf numFmtId="2" fontId="3" fillId="3" borderId="5" xfId="1" applyNumberFormat="1" applyFont="1" applyFill="1" applyBorder="1" applyAlignment="1">
      <alignment horizontal="center"/>
    </xf>
    <xf numFmtId="0" fontId="3" fillId="3" borderId="5" xfId="1" applyNumberFormat="1" applyFont="1" applyFill="1" applyBorder="1" applyAlignment="1">
      <alignment horizontal="center"/>
    </xf>
    <xf numFmtId="4" fontId="6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3" fontId="3" fillId="3" borderId="0" xfId="2" applyFont="1" applyFill="1"/>
    <xf numFmtId="0" fontId="0" fillId="3" borderId="1" xfId="0" applyFill="1" applyBorder="1"/>
    <xf numFmtId="0" fontId="7" fillId="3" borderId="1" xfId="0" applyFont="1" applyFill="1" applyBorder="1"/>
    <xf numFmtId="4" fontId="0" fillId="3" borderId="1" xfId="0" applyNumberFormat="1" applyFill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/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/>
    <xf numFmtId="2" fontId="3" fillId="0" borderId="21" xfId="1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9" xfId="1" applyNumberFormat="1" applyFont="1" applyBorder="1" applyAlignment="1">
      <alignment horizontal="center"/>
    </xf>
    <xf numFmtId="164" fontId="3" fillId="0" borderId="9" xfId="0" applyNumberFormat="1" applyFont="1" applyBorder="1"/>
    <xf numFmtId="164" fontId="3" fillId="0" borderId="5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6" fillId="0" borderId="0" xfId="0" applyNumberFormat="1" applyFont="1"/>
    <xf numFmtId="164" fontId="3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opLeftCell="A31" zoomScale="120" zoomScaleNormal="120" workbookViewId="0">
      <selection activeCell="O40" sqref="O40"/>
    </sheetView>
  </sheetViews>
  <sheetFormatPr defaultRowHeight="15"/>
  <cols>
    <col min="1" max="1" width="10.28515625" customWidth="1"/>
    <col min="2" max="2" width="14" customWidth="1"/>
    <col min="3" max="3" width="11.5703125" customWidth="1"/>
    <col min="4" max="4" width="11.140625" customWidth="1"/>
    <col min="5" max="5" width="5.5703125" customWidth="1"/>
    <col min="6" max="6" width="13.28515625" customWidth="1"/>
    <col min="7" max="7" width="11" customWidth="1"/>
    <col min="8" max="8" width="11.7109375" customWidth="1"/>
    <col min="10" max="10" width="11.7109375" customWidth="1"/>
    <col min="11" max="11" width="11.5703125" customWidth="1"/>
    <col min="12" max="12" width="11.42578125" customWidth="1"/>
    <col min="13" max="13" width="12.28515625" customWidth="1"/>
    <col min="14" max="14" width="12.42578125" customWidth="1"/>
    <col min="15" max="15" width="12.5703125" customWidth="1"/>
  </cols>
  <sheetData>
    <row r="1" spans="1:16">
      <c r="A1" s="5"/>
      <c r="B1" s="5"/>
      <c r="C1" s="5"/>
    </row>
    <row r="2" spans="1:16" ht="15.75" thickBot="1">
      <c r="A2" s="5"/>
      <c r="B2" s="5"/>
      <c r="C2" s="5"/>
    </row>
    <row r="3" spans="1:16" ht="15.75" thickBot="1">
      <c r="A3" s="5"/>
      <c r="B3" s="104" t="s">
        <v>10</v>
      </c>
      <c r="C3" s="105"/>
      <c r="D3" s="105"/>
      <c r="E3" s="105"/>
      <c r="F3" s="105"/>
      <c r="G3" s="105"/>
      <c r="H3" s="106"/>
    </row>
    <row r="4" spans="1:16">
      <c r="A4" s="5"/>
      <c r="B4" s="5"/>
      <c r="C4" s="5"/>
    </row>
    <row r="5" spans="1:16" ht="46.5" customHeight="1">
      <c r="A5" s="1"/>
      <c r="B5" s="107" t="s">
        <v>11</v>
      </c>
      <c r="C5" s="107"/>
      <c r="D5" s="107"/>
      <c r="E5" s="11"/>
      <c r="F5" s="107" t="s">
        <v>12</v>
      </c>
      <c r="G5" s="107"/>
      <c r="H5" s="107"/>
      <c r="J5" s="95" t="s">
        <v>11</v>
      </c>
      <c r="K5" s="95"/>
      <c r="L5" s="12" t="s">
        <v>26</v>
      </c>
      <c r="M5" s="12" t="s">
        <v>27</v>
      </c>
      <c r="N5" s="12" t="s">
        <v>28</v>
      </c>
      <c r="O5" s="12" t="s">
        <v>29</v>
      </c>
    </row>
    <row r="6" spans="1:16" ht="22.5" customHeight="1">
      <c r="A6" s="17" t="s">
        <v>0</v>
      </c>
      <c r="B6" s="12" t="s">
        <v>9</v>
      </c>
      <c r="C6" s="12" t="s">
        <v>13</v>
      </c>
      <c r="D6" s="12" t="s">
        <v>15</v>
      </c>
      <c r="E6" s="8"/>
      <c r="F6" s="12" t="s">
        <v>9</v>
      </c>
      <c r="G6" s="12" t="s">
        <v>13</v>
      </c>
      <c r="H6" s="12" t="s">
        <v>16</v>
      </c>
      <c r="J6" s="30" t="s">
        <v>0</v>
      </c>
      <c r="K6" s="12" t="s">
        <v>9</v>
      </c>
      <c r="L6" s="24" t="s">
        <v>22</v>
      </c>
      <c r="M6" s="24" t="s">
        <v>23</v>
      </c>
      <c r="N6" s="24" t="s">
        <v>24</v>
      </c>
      <c r="O6" s="24" t="s">
        <v>25</v>
      </c>
      <c r="P6" s="23"/>
    </row>
    <row r="7" spans="1:16">
      <c r="A7" s="18" t="s">
        <v>17</v>
      </c>
      <c r="B7" s="13">
        <v>73.06</v>
      </c>
      <c r="C7" s="14">
        <v>3541</v>
      </c>
      <c r="D7" s="15">
        <f>B7*C7</f>
        <v>258705.46000000002</v>
      </c>
      <c r="E7" s="8"/>
      <c r="F7" s="16">
        <v>90.94</v>
      </c>
      <c r="G7" s="14">
        <v>528</v>
      </c>
      <c r="H7" s="15">
        <f>F7*G7</f>
        <v>48016.32</v>
      </c>
      <c r="J7" s="18" t="s">
        <v>17</v>
      </c>
      <c r="K7" s="132">
        <v>73.06</v>
      </c>
      <c r="L7" s="133">
        <f>K7*(6.35)/100+K7</f>
        <v>77.699309999999997</v>
      </c>
      <c r="M7" s="133">
        <f>L7*(11.27)/100+L7</f>
        <v>86.456022236999999</v>
      </c>
      <c r="N7" s="133">
        <f>M7*(6.58)/100+M7</f>
        <v>92.144828500194592</v>
      </c>
      <c r="O7" s="133">
        <f>N7*(2.06)/100+N7</f>
        <v>94.043011967298597</v>
      </c>
    </row>
    <row r="8" spans="1:16">
      <c r="A8" s="18" t="s">
        <v>1</v>
      </c>
      <c r="B8" s="13">
        <v>83.08</v>
      </c>
      <c r="C8" s="14">
        <v>1083</v>
      </c>
      <c r="D8" s="15">
        <f t="shared" ref="D8:D16" si="0">B8*C8</f>
        <v>89975.64</v>
      </c>
      <c r="E8" s="8"/>
      <c r="F8" s="16">
        <v>103.41</v>
      </c>
      <c r="G8" s="14">
        <v>215</v>
      </c>
      <c r="H8" s="15">
        <f t="shared" ref="H8:H16" si="1">F8*G8</f>
        <v>22233.149999999998</v>
      </c>
      <c r="J8" s="18" t="s">
        <v>1</v>
      </c>
      <c r="K8" s="132">
        <v>83.08</v>
      </c>
      <c r="L8" s="133">
        <f t="shared" ref="L8:L16" si="2">K8*(6.35)/100+K8</f>
        <v>88.355580000000003</v>
      </c>
      <c r="M8" s="133">
        <f t="shared" ref="M8:M16" si="3">L8*(11.27)/100+L8</f>
        <v>98.313253865999997</v>
      </c>
      <c r="N8" s="133">
        <f t="shared" ref="N8:N16" si="4">M8*(6.58)/100+M8</f>
        <v>104.7822659703828</v>
      </c>
      <c r="O8" s="133">
        <f t="shared" ref="O8:O16" si="5">N8*(2.06)/100+N8</f>
        <v>106.94078064937268</v>
      </c>
    </row>
    <row r="9" spans="1:16">
      <c r="A9" s="18" t="s">
        <v>2</v>
      </c>
      <c r="B9" s="13">
        <v>95.73</v>
      </c>
      <c r="C9" s="14">
        <v>701</v>
      </c>
      <c r="D9" s="15">
        <f t="shared" si="0"/>
        <v>67106.73</v>
      </c>
      <c r="E9" s="8"/>
      <c r="F9" s="16">
        <v>119.14</v>
      </c>
      <c r="G9" s="14">
        <v>236</v>
      </c>
      <c r="H9" s="15">
        <f t="shared" si="1"/>
        <v>28117.040000000001</v>
      </c>
      <c r="J9" s="18" t="s">
        <v>2</v>
      </c>
      <c r="K9" s="132">
        <v>95.73</v>
      </c>
      <c r="L9" s="133">
        <f t="shared" si="2"/>
        <v>101.80885500000001</v>
      </c>
      <c r="M9" s="133">
        <f t="shared" si="3"/>
        <v>113.28271295850001</v>
      </c>
      <c r="N9" s="133">
        <f t="shared" si="4"/>
        <v>120.73671547116932</v>
      </c>
      <c r="O9" s="133">
        <f t="shared" si="5"/>
        <v>123.22389180987541</v>
      </c>
    </row>
    <row r="10" spans="1:16">
      <c r="A10" s="18" t="s">
        <v>3</v>
      </c>
      <c r="B10" s="13">
        <v>129.16999999999999</v>
      </c>
      <c r="C10" s="14">
        <v>661</v>
      </c>
      <c r="D10" s="15">
        <f t="shared" si="0"/>
        <v>85381.37</v>
      </c>
      <c r="E10" s="8"/>
      <c r="F10" s="16">
        <v>160.77000000000001</v>
      </c>
      <c r="G10" s="14">
        <v>204</v>
      </c>
      <c r="H10" s="15">
        <f t="shared" si="1"/>
        <v>32797.08</v>
      </c>
      <c r="J10" s="18" t="s">
        <v>3</v>
      </c>
      <c r="K10" s="132">
        <v>129.16999999999999</v>
      </c>
      <c r="L10" s="133">
        <f t="shared" si="2"/>
        <v>137.37229499999998</v>
      </c>
      <c r="M10" s="133">
        <f t="shared" si="3"/>
        <v>152.85415264649998</v>
      </c>
      <c r="N10" s="133">
        <f t="shared" si="4"/>
        <v>162.91195589063969</v>
      </c>
      <c r="O10" s="133">
        <f t="shared" si="5"/>
        <v>166.26794218198685</v>
      </c>
    </row>
    <row r="11" spans="1:16">
      <c r="A11" s="18" t="s">
        <v>4</v>
      </c>
      <c r="B11" s="13">
        <v>145.28</v>
      </c>
      <c r="C11" s="14">
        <v>1021</v>
      </c>
      <c r="D11" s="15">
        <f t="shared" si="0"/>
        <v>148330.88</v>
      </c>
      <c r="E11" s="8"/>
      <c r="F11" s="16">
        <v>180.83</v>
      </c>
      <c r="G11" s="14">
        <v>208</v>
      </c>
      <c r="H11" s="15">
        <f t="shared" si="1"/>
        <v>37612.639999999999</v>
      </c>
      <c r="J11" s="18" t="s">
        <v>4</v>
      </c>
      <c r="K11" s="132">
        <v>145.28</v>
      </c>
      <c r="L11" s="133">
        <f t="shared" si="2"/>
        <v>154.50528</v>
      </c>
      <c r="M11" s="133">
        <f t="shared" si="3"/>
        <v>171.918025056</v>
      </c>
      <c r="N11" s="133">
        <f t="shared" si="4"/>
        <v>183.2302311046848</v>
      </c>
      <c r="O11" s="133">
        <f t="shared" si="5"/>
        <v>187.00477386544131</v>
      </c>
    </row>
    <row r="12" spans="1:16">
      <c r="A12" s="18" t="s">
        <v>5</v>
      </c>
      <c r="B12" s="13">
        <v>158.32</v>
      </c>
      <c r="C12" s="14">
        <v>1476</v>
      </c>
      <c r="D12" s="15">
        <f t="shared" si="0"/>
        <v>233680.31999999998</v>
      </c>
      <c r="E12" s="8"/>
      <c r="F12" s="16">
        <v>197.06</v>
      </c>
      <c r="G12" s="14">
        <v>230</v>
      </c>
      <c r="H12" s="15">
        <f t="shared" si="1"/>
        <v>45323.8</v>
      </c>
      <c r="J12" s="18" t="s">
        <v>5</v>
      </c>
      <c r="K12" s="132">
        <v>158.32</v>
      </c>
      <c r="L12" s="133">
        <f t="shared" si="2"/>
        <v>168.37331999999998</v>
      </c>
      <c r="M12" s="133">
        <f t="shared" si="3"/>
        <v>187.34899316399998</v>
      </c>
      <c r="N12" s="133">
        <f t="shared" si="4"/>
        <v>199.67655691419117</v>
      </c>
      <c r="O12" s="133">
        <f t="shared" si="5"/>
        <v>203.7898939866235</v>
      </c>
    </row>
    <row r="13" spans="1:16">
      <c r="A13" s="18" t="s">
        <v>6</v>
      </c>
      <c r="B13" s="13">
        <v>181.57</v>
      </c>
      <c r="C13" s="14">
        <v>1483</v>
      </c>
      <c r="D13" s="15">
        <f t="shared" si="0"/>
        <v>269268.31</v>
      </c>
      <c r="E13" s="8"/>
      <c r="F13" s="16">
        <v>225.99</v>
      </c>
      <c r="G13" s="14">
        <v>255</v>
      </c>
      <c r="H13" s="15">
        <f t="shared" si="1"/>
        <v>57627.450000000004</v>
      </c>
      <c r="J13" s="18" t="s">
        <v>6</v>
      </c>
      <c r="K13" s="132">
        <v>181.57</v>
      </c>
      <c r="L13" s="133">
        <f t="shared" si="2"/>
        <v>193.099695</v>
      </c>
      <c r="M13" s="133">
        <f t="shared" si="3"/>
        <v>214.8620306265</v>
      </c>
      <c r="N13" s="133">
        <f t="shared" si="4"/>
        <v>228.99995224172369</v>
      </c>
      <c r="O13" s="133">
        <f t="shared" si="5"/>
        <v>233.7173512579032</v>
      </c>
    </row>
    <row r="14" spans="1:16">
      <c r="A14" s="18" t="s">
        <v>7</v>
      </c>
      <c r="B14" s="13">
        <v>194.17</v>
      </c>
      <c r="C14" s="14">
        <v>1654</v>
      </c>
      <c r="D14" s="15">
        <f t="shared" si="0"/>
        <v>321157.18</v>
      </c>
      <c r="E14" s="8"/>
      <c r="F14" s="16">
        <v>241.69</v>
      </c>
      <c r="G14" s="14">
        <v>316</v>
      </c>
      <c r="H14" s="15">
        <f t="shared" si="1"/>
        <v>76374.039999999994</v>
      </c>
      <c r="J14" s="18" t="s">
        <v>7</v>
      </c>
      <c r="K14" s="132">
        <v>194.17</v>
      </c>
      <c r="L14" s="133">
        <f t="shared" si="2"/>
        <v>206.49979499999998</v>
      </c>
      <c r="M14" s="133">
        <f t="shared" si="3"/>
        <v>229.77232189649999</v>
      </c>
      <c r="N14" s="133">
        <f t="shared" si="4"/>
        <v>244.89134067728969</v>
      </c>
      <c r="O14" s="133">
        <f t="shared" si="5"/>
        <v>249.93610229524185</v>
      </c>
    </row>
    <row r="15" spans="1:16">
      <c r="A15" s="18" t="s">
        <v>8</v>
      </c>
      <c r="B15" s="13">
        <v>236.38</v>
      </c>
      <c r="C15" s="14">
        <v>1900</v>
      </c>
      <c r="D15" s="15">
        <f t="shared" si="0"/>
        <v>449122</v>
      </c>
      <c r="E15" s="8"/>
      <c r="F15" s="16">
        <v>294.22000000000003</v>
      </c>
      <c r="G15" s="14">
        <v>469</v>
      </c>
      <c r="H15" s="15">
        <f t="shared" si="1"/>
        <v>137989.18000000002</v>
      </c>
      <c r="J15" s="18" t="s">
        <v>8</v>
      </c>
      <c r="K15" s="132">
        <v>236.38</v>
      </c>
      <c r="L15" s="133">
        <f t="shared" si="2"/>
        <v>251.39013</v>
      </c>
      <c r="M15" s="133">
        <f t="shared" si="3"/>
        <v>279.72179765099997</v>
      </c>
      <c r="N15" s="133">
        <f t="shared" si="4"/>
        <v>298.12749193643577</v>
      </c>
      <c r="O15" s="133">
        <f t="shared" si="5"/>
        <v>304.26891827032637</v>
      </c>
    </row>
    <row r="16" spans="1:16">
      <c r="A16" s="18" t="s">
        <v>18</v>
      </c>
      <c r="B16" s="13">
        <v>352.21</v>
      </c>
      <c r="C16" s="14">
        <v>6451</v>
      </c>
      <c r="D16" s="15">
        <f t="shared" si="0"/>
        <v>2272106.71</v>
      </c>
      <c r="E16" s="8"/>
      <c r="F16" s="16">
        <v>438.4</v>
      </c>
      <c r="G16" s="14">
        <v>2108</v>
      </c>
      <c r="H16" s="15">
        <f t="shared" si="1"/>
        <v>924147.19999999995</v>
      </c>
      <c r="J16" s="18" t="s">
        <v>18</v>
      </c>
      <c r="K16" s="132">
        <v>352.21</v>
      </c>
      <c r="L16" s="133">
        <f t="shared" si="2"/>
        <v>374.575335</v>
      </c>
      <c r="M16" s="133">
        <f t="shared" si="3"/>
        <v>416.78997525450001</v>
      </c>
      <c r="N16" s="133">
        <f t="shared" si="4"/>
        <v>444.21475562624613</v>
      </c>
      <c r="O16" s="133">
        <f t="shared" si="5"/>
        <v>453.36557959214679</v>
      </c>
    </row>
    <row r="17" spans="1:15">
      <c r="A17" s="8"/>
      <c r="B17" s="8"/>
      <c r="C17" s="19">
        <f>SUM(C7:C16)</f>
        <v>19971</v>
      </c>
      <c r="D17" s="9">
        <f>SUM(D7:D16)</f>
        <v>4194834.5999999996</v>
      </c>
      <c r="E17" s="8"/>
      <c r="F17" s="8"/>
      <c r="G17" s="20">
        <f>SUM(G7:G16)</f>
        <v>4769</v>
      </c>
      <c r="H17" s="9">
        <f>SUM(H7:H16)</f>
        <v>1410237.9</v>
      </c>
    </row>
    <row r="18" spans="1:15">
      <c r="A18" s="8"/>
      <c r="B18" s="17" t="s">
        <v>20</v>
      </c>
      <c r="C18" s="8"/>
      <c r="D18" s="43">
        <f>D17+H17</f>
        <v>5605072.5</v>
      </c>
      <c r="E18" s="8"/>
      <c r="F18" s="8"/>
      <c r="G18" s="8"/>
      <c r="H18" s="8"/>
    </row>
    <row r="19" spans="1:15">
      <c r="A19" s="8"/>
      <c r="B19" s="17"/>
      <c r="C19" s="8"/>
      <c r="D19" s="43"/>
      <c r="E19" s="8"/>
      <c r="F19" s="8"/>
      <c r="G19" s="8"/>
      <c r="H19" s="8"/>
    </row>
    <row r="20" spans="1:15" ht="45">
      <c r="A20" s="8"/>
      <c r="B20" s="17"/>
      <c r="C20" s="8"/>
      <c r="D20" s="9"/>
      <c r="E20" s="8"/>
      <c r="F20" s="8"/>
      <c r="G20" s="8"/>
      <c r="H20" s="8"/>
      <c r="J20" s="95" t="s">
        <v>12</v>
      </c>
      <c r="K20" s="95"/>
      <c r="L20" s="12" t="s">
        <v>26</v>
      </c>
      <c r="M20" s="12" t="s">
        <v>27</v>
      </c>
      <c r="N20" s="12" t="s">
        <v>28</v>
      </c>
      <c r="O20" s="12" t="s">
        <v>29</v>
      </c>
    </row>
    <row r="21" spans="1:15" ht="22.5">
      <c r="A21" s="26"/>
      <c r="B21" s="26"/>
      <c r="C21" s="8"/>
      <c r="D21" s="8"/>
      <c r="E21" s="8"/>
      <c r="F21" s="8"/>
      <c r="G21" s="8"/>
      <c r="H21" s="8"/>
      <c r="J21" s="30" t="s">
        <v>0</v>
      </c>
      <c r="K21" s="12" t="s">
        <v>9</v>
      </c>
      <c r="L21" s="24" t="s">
        <v>22</v>
      </c>
      <c r="M21" s="24" t="s">
        <v>23</v>
      </c>
      <c r="N21" s="24" t="s">
        <v>24</v>
      </c>
      <c r="O21" s="24" t="s">
        <v>25</v>
      </c>
    </row>
    <row r="22" spans="1:15">
      <c r="A22" s="26"/>
      <c r="B22" s="26"/>
      <c r="C22" s="1"/>
      <c r="J22" s="18" t="s">
        <v>17</v>
      </c>
      <c r="K22" s="132">
        <v>90.94</v>
      </c>
      <c r="L22" s="133">
        <f>K22*(6.35)/100+K22</f>
        <v>96.71468999999999</v>
      </c>
      <c r="M22" s="133">
        <f>L22*(11.27)/100+L22</f>
        <v>107.61443556299999</v>
      </c>
      <c r="N22" s="133">
        <f>M22*(6.58)/100+M22</f>
        <v>114.69546542304539</v>
      </c>
      <c r="O22" s="133">
        <f>N22*(2.06)/100+N22</f>
        <v>117.05819201076012</v>
      </c>
    </row>
    <row r="23" spans="1:15">
      <c r="A23" s="96"/>
      <c r="B23" s="96"/>
      <c r="C23" s="103" t="s">
        <v>19</v>
      </c>
      <c r="D23" s="103"/>
      <c r="E23" s="103"/>
      <c r="F23" s="103"/>
      <c r="G23" s="103"/>
      <c r="H23" s="45"/>
      <c r="J23" s="18" t="s">
        <v>1</v>
      </c>
      <c r="K23" s="132">
        <v>103.41</v>
      </c>
      <c r="L23" s="133">
        <f t="shared" ref="L23:L31" si="6">K23*(6.35)/100+K23</f>
        <v>109.976535</v>
      </c>
      <c r="M23" s="133">
        <f t="shared" ref="M23:M31" si="7">L23*(11.27)/100+L23</f>
        <v>122.3708904945</v>
      </c>
      <c r="N23" s="133">
        <f t="shared" ref="N23:N31" si="8">M23*(6.58)/100+M23</f>
        <v>130.42289508903809</v>
      </c>
      <c r="O23" s="133">
        <f t="shared" ref="O23:O31" si="9">N23*(2.06)/100+N23</f>
        <v>133.10960672787229</v>
      </c>
    </row>
    <row r="24" spans="1:15">
      <c r="A24" s="90" t="s">
        <v>0</v>
      </c>
      <c r="B24" s="92" t="s">
        <v>11</v>
      </c>
      <c r="C24" s="92"/>
      <c r="D24" s="92"/>
      <c r="E24" s="46"/>
      <c r="F24" s="92" t="s">
        <v>12</v>
      </c>
      <c r="G24" s="92"/>
      <c r="H24" s="92"/>
      <c r="J24" s="18" t="s">
        <v>2</v>
      </c>
      <c r="K24" s="132">
        <v>119.14</v>
      </c>
      <c r="L24" s="133">
        <f t="shared" si="6"/>
        <v>126.70538999999999</v>
      </c>
      <c r="M24" s="133">
        <f t="shared" si="7"/>
        <v>140.98508745300001</v>
      </c>
      <c r="N24" s="133">
        <f t="shared" si="8"/>
        <v>150.26190620740741</v>
      </c>
      <c r="O24" s="133">
        <f t="shared" si="9"/>
        <v>153.35730147528</v>
      </c>
    </row>
    <row r="25" spans="1:15" ht="18.75" customHeight="1">
      <c r="A25" s="91"/>
      <c r="B25" s="47" t="s">
        <v>9</v>
      </c>
      <c r="C25" s="47" t="s">
        <v>13</v>
      </c>
      <c r="D25" s="47" t="s">
        <v>15</v>
      </c>
      <c r="E25" s="48"/>
      <c r="F25" s="47" t="s">
        <v>9</v>
      </c>
      <c r="G25" s="47" t="s">
        <v>13</v>
      </c>
      <c r="H25" s="47" t="s">
        <v>16</v>
      </c>
      <c r="J25" s="18" t="s">
        <v>3</v>
      </c>
      <c r="K25" s="132">
        <v>160.77000000000001</v>
      </c>
      <c r="L25" s="133">
        <f t="shared" si="6"/>
        <v>170.97889500000002</v>
      </c>
      <c r="M25" s="133">
        <f t="shared" si="7"/>
        <v>190.24821646650003</v>
      </c>
      <c r="N25" s="133">
        <f t="shared" si="8"/>
        <v>202.76654910999574</v>
      </c>
      <c r="O25" s="133">
        <f t="shared" si="9"/>
        <v>206.94354002166165</v>
      </c>
    </row>
    <row r="26" spans="1:15">
      <c r="A26" s="49" t="s">
        <v>17</v>
      </c>
      <c r="B26" s="50">
        <f t="shared" ref="B26:B35" si="10">O7</f>
        <v>94.043011967298597</v>
      </c>
      <c r="C26" s="51">
        <f>3541-248</f>
        <v>3293</v>
      </c>
      <c r="D26" s="52">
        <f>B26*C26</f>
        <v>309683.63840831426</v>
      </c>
      <c r="E26" s="48"/>
      <c r="F26" s="53">
        <f t="shared" ref="F26:F35" si="11">O22</f>
        <v>117.05819201076012</v>
      </c>
      <c r="G26" s="51">
        <f>528-52</f>
        <v>476</v>
      </c>
      <c r="H26" s="52">
        <f>F26*G26</f>
        <v>55719.699397121818</v>
      </c>
      <c r="J26" s="18" t="s">
        <v>4</v>
      </c>
      <c r="K26" s="132">
        <v>180.83</v>
      </c>
      <c r="L26" s="133">
        <f t="shared" si="6"/>
        <v>192.31270500000002</v>
      </c>
      <c r="M26" s="133">
        <f t="shared" si="7"/>
        <v>213.98634685350004</v>
      </c>
      <c r="N26" s="133">
        <f t="shared" si="8"/>
        <v>228.06664847646033</v>
      </c>
      <c r="O26" s="133">
        <f t="shared" si="9"/>
        <v>232.76482143507542</v>
      </c>
    </row>
    <row r="27" spans="1:15">
      <c r="A27" s="49" t="s">
        <v>1</v>
      </c>
      <c r="B27" s="50">
        <f t="shared" si="10"/>
        <v>106.94078064937268</v>
      </c>
      <c r="C27" s="51">
        <f>1083-1011</f>
        <v>72</v>
      </c>
      <c r="D27" s="52">
        <f t="shared" ref="D27:D35" si="12">B27*C27</f>
        <v>7699.7362067548329</v>
      </c>
      <c r="E27" s="48"/>
      <c r="F27" s="53">
        <f t="shared" si="11"/>
        <v>133.10960672787229</v>
      </c>
      <c r="G27" s="51">
        <f>215-189</f>
        <v>26</v>
      </c>
      <c r="H27" s="52">
        <f t="shared" ref="H27:H35" si="13">F27*G27</f>
        <v>3460.8497749246794</v>
      </c>
      <c r="J27" s="18" t="s">
        <v>5</v>
      </c>
      <c r="K27" s="132">
        <v>197.06</v>
      </c>
      <c r="L27" s="133">
        <f t="shared" si="6"/>
        <v>209.57330999999999</v>
      </c>
      <c r="M27" s="133">
        <f t="shared" si="7"/>
        <v>233.19222203699999</v>
      </c>
      <c r="N27" s="133">
        <f t="shared" si="8"/>
        <v>248.53627024703459</v>
      </c>
      <c r="O27" s="133">
        <f t="shared" si="9"/>
        <v>253.65611741412351</v>
      </c>
    </row>
    <row r="28" spans="1:15">
      <c r="A28" s="49" t="s">
        <v>2</v>
      </c>
      <c r="B28" s="50">
        <f t="shared" si="10"/>
        <v>123.22389180987541</v>
      </c>
      <c r="C28" s="51">
        <f>701-491</f>
        <v>210</v>
      </c>
      <c r="D28" s="52">
        <f t="shared" si="12"/>
        <v>25877.017280073836</v>
      </c>
      <c r="E28" s="48"/>
      <c r="F28" s="53">
        <f t="shared" si="11"/>
        <v>153.35730147528</v>
      </c>
      <c r="G28" s="51">
        <f>236-152</f>
        <v>84</v>
      </c>
      <c r="H28" s="52">
        <f t="shared" si="13"/>
        <v>12882.01332392352</v>
      </c>
      <c r="J28" s="18" t="s">
        <v>6</v>
      </c>
      <c r="K28" s="132">
        <v>225.99</v>
      </c>
      <c r="L28" s="133">
        <f t="shared" si="6"/>
        <v>240.34036500000002</v>
      </c>
      <c r="M28" s="133">
        <f t="shared" si="7"/>
        <v>267.42672413550002</v>
      </c>
      <c r="N28" s="133">
        <f t="shared" si="8"/>
        <v>285.0234025836159</v>
      </c>
      <c r="O28" s="133">
        <f t="shared" si="9"/>
        <v>290.89488467683839</v>
      </c>
    </row>
    <row r="29" spans="1:15">
      <c r="A29" s="49" t="s">
        <v>3</v>
      </c>
      <c r="B29" s="50">
        <f t="shared" si="10"/>
        <v>166.26794218198685</v>
      </c>
      <c r="C29" s="51">
        <f>661-170</f>
        <v>491</v>
      </c>
      <c r="D29" s="52">
        <f t="shared" si="12"/>
        <v>81637.559611355551</v>
      </c>
      <c r="E29" s="48"/>
      <c r="F29" s="53">
        <f t="shared" si="11"/>
        <v>206.94354002166165</v>
      </c>
      <c r="G29" s="51">
        <f>204-82</f>
        <v>122</v>
      </c>
      <c r="H29" s="52">
        <f t="shared" si="13"/>
        <v>25247.111882642719</v>
      </c>
      <c r="J29" s="18" t="s">
        <v>7</v>
      </c>
      <c r="K29" s="132">
        <v>241.69</v>
      </c>
      <c r="L29" s="133">
        <f t="shared" si="6"/>
        <v>257.03731499999998</v>
      </c>
      <c r="M29" s="133">
        <f t="shared" si="7"/>
        <v>286.00542040049999</v>
      </c>
      <c r="N29" s="133">
        <f t="shared" si="8"/>
        <v>304.82457706285288</v>
      </c>
      <c r="O29" s="133">
        <f t="shared" si="9"/>
        <v>311.10396335034767</v>
      </c>
    </row>
    <row r="30" spans="1:15">
      <c r="A30" s="49" t="s">
        <v>4</v>
      </c>
      <c r="B30" s="50">
        <f t="shared" si="10"/>
        <v>187.00477386544131</v>
      </c>
      <c r="C30" s="51">
        <f>1021-50</f>
        <v>971</v>
      </c>
      <c r="D30" s="52">
        <f t="shared" si="12"/>
        <v>181581.63542334351</v>
      </c>
      <c r="E30" s="48"/>
      <c r="F30" s="53">
        <f t="shared" si="11"/>
        <v>232.76482143507542</v>
      </c>
      <c r="G30" s="51">
        <f>208-33</f>
        <v>175</v>
      </c>
      <c r="H30" s="52">
        <f t="shared" si="13"/>
        <v>40733.8437511382</v>
      </c>
      <c r="J30" s="18" t="s">
        <v>8</v>
      </c>
      <c r="K30" s="132">
        <v>294.22000000000003</v>
      </c>
      <c r="L30" s="133">
        <f t="shared" si="6"/>
        <v>312.90297000000004</v>
      </c>
      <c r="M30" s="133">
        <f t="shared" si="7"/>
        <v>348.16713471900005</v>
      </c>
      <c r="N30" s="133">
        <f t="shared" si="8"/>
        <v>371.07653218351027</v>
      </c>
      <c r="O30" s="133">
        <f t="shared" si="9"/>
        <v>378.72070874649057</v>
      </c>
    </row>
    <row r="31" spans="1:15">
      <c r="A31" s="49" t="s">
        <v>5</v>
      </c>
      <c r="B31" s="50">
        <f t="shared" si="10"/>
        <v>203.7898939866235</v>
      </c>
      <c r="C31" s="51">
        <f>1476-35</f>
        <v>1441</v>
      </c>
      <c r="D31" s="52">
        <f t="shared" si="12"/>
        <v>293661.23723472445</v>
      </c>
      <c r="E31" s="48"/>
      <c r="F31" s="53">
        <f t="shared" si="11"/>
        <v>253.65611741412351</v>
      </c>
      <c r="G31" s="51">
        <f>230-13</f>
        <v>217</v>
      </c>
      <c r="H31" s="52">
        <f t="shared" si="13"/>
        <v>55043.377478864801</v>
      </c>
      <c r="J31" s="18" t="s">
        <v>18</v>
      </c>
      <c r="K31" s="132">
        <v>438.4</v>
      </c>
      <c r="L31" s="133">
        <f t="shared" si="6"/>
        <v>466.23839999999996</v>
      </c>
      <c r="M31" s="133">
        <f t="shared" si="7"/>
        <v>518.78346767999994</v>
      </c>
      <c r="N31" s="133">
        <f t="shared" si="8"/>
        <v>552.91941985334392</v>
      </c>
      <c r="O31" s="133">
        <f t="shared" si="9"/>
        <v>564.3095599023228</v>
      </c>
    </row>
    <row r="32" spans="1:15">
      <c r="A32" s="49" t="s">
        <v>6</v>
      </c>
      <c r="B32" s="50">
        <f t="shared" si="10"/>
        <v>233.7173512579032</v>
      </c>
      <c r="C32" s="51">
        <f>1483-34</f>
        <v>1449</v>
      </c>
      <c r="D32" s="52">
        <f t="shared" si="12"/>
        <v>338656.44197270175</v>
      </c>
      <c r="E32" s="48"/>
      <c r="F32" s="53">
        <f t="shared" si="11"/>
        <v>290.89488467683839</v>
      </c>
      <c r="G32" s="51">
        <f>255-11</f>
        <v>244</v>
      </c>
      <c r="H32" s="52">
        <f t="shared" si="13"/>
        <v>70978.351861148563</v>
      </c>
    </row>
    <row r="33" spans="1:15">
      <c r="A33" s="49" t="s">
        <v>7</v>
      </c>
      <c r="B33" s="50">
        <f t="shared" si="10"/>
        <v>249.93610229524185</v>
      </c>
      <c r="C33" s="51">
        <f>1654-41</f>
        <v>1613</v>
      </c>
      <c r="D33" s="52">
        <f t="shared" si="12"/>
        <v>403146.93300222512</v>
      </c>
      <c r="E33" s="48"/>
      <c r="F33" s="53">
        <f t="shared" si="11"/>
        <v>311.10396335034767</v>
      </c>
      <c r="G33" s="51">
        <f>316-11</f>
        <v>305</v>
      </c>
      <c r="H33" s="52">
        <f t="shared" si="13"/>
        <v>94886.708821856038</v>
      </c>
    </row>
    <row r="34" spans="1:15">
      <c r="A34" s="49" t="s">
        <v>8</v>
      </c>
      <c r="B34" s="50">
        <f t="shared" si="10"/>
        <v>304.26891827032637</v>
      </c>
      <c r="C34" s="51">
        <f>1900-86</f>
        <v>1814</v>
      </c>
      <c r="D34" s="52">
        <f t="shared" si="12"/>
        <v>551943.81774237205</v>
      </c>
      <c r="E34" s="48"/>
      <c r="F34" s="53">
        <f t="shared" si="11"/>
        <v>378.72070874649057</v>
      </c>
      <c r="G34" s="51">
        <f>469-22</f>
        <v>447</v>
      </c>
      <c r="H34" s="52">
        <f t="shared" si="13"/>
        <v>169288.1568096813</v>
      </c>
      <c r="K34" s="23"/>
      <c r="L34" s="31"/>
      <c r="M34" s="31"/>
      <c r="N34" s="31"/>
      <c r="O34" s="31"/>
    </row>
    <row r="35" spans="1:15">
      <c r="A35" s="49" t="s">
        <v>18</v>
      </c>
      <c r="B35" s="50">
        <f t="shared" si="10"/>
        <v>453.36557959214679</v>
      </c>
      <c r="C35" s="51">
        <f>6451-652</f>
        <v>5799</v>
      </c>
      <c r="D35" s="52">
        <f t="shared" si="12"/>
        <v>2629066.9960548594</v>
      </c>
      <c r="E35" s="48"/>
      <c r="F35" s="53">
        <f t="shared" si="11"/>
        <v>564.3095599023228</v>
      </c>
      <c r="G35" s="51">
        <f>2108-152</f>
        <v>1956</v>
      </c>
      <c r="H35" s="52">
        <f t="shared" si="13"/>
        <v>1103789.4991689434</v>
      </c>
      <c r="K35" s="32"/>
      <c r="L35" s="32"/>
      <c r="M35" s="32"/>
      <c r="N35" s="32"/>
      <c r="O35" s="32"/>
    </row>
    <row r="36" spans="1:15">
      <c r="A36" s="54"/>
      <c r="B36" s="55" t="s">
        <v>35</v>
      </c>
      <c r="C36" s="56"/>
      <c r="D36" s="57">
        <f>SUM(D26:D35)</f>
        <v>4822955.0129367243</v>
      </c>
      <c r="E36" s="45"/>
      <c r="F36" s="55" t="s">
        <v>35</v>
      </c>
      <c r="G36" s="45"/>
      <c r="H36" s="57">
        <f>SUM(H26:H35)</f>
        <v>1632029.6122702451</v>
      </c>
    </row>
    <row r="37" spans="1:15">
      <c r="A37" s="54"/>
      <c r="B37" s="54"/>
      <c r="C37" s="54"/>
      <c r="D37" s="45"/>
      <c r="E37" s="45"/>
      <c r="F37" s="45"/>
      <c r="G37" s="45"/>
      <c r="H37" s="45"/>
      <c r="K37" s="23"/>
      <c r="L37" s="31"/>
      <c r="M37" s="31"/>
      <c r="N37" s="31"/>
      <c r="O37" s="31"/>
    </row>
    <row r="38" spans="1:15">
      <c r="A38" s="54"/>
      <c r="B38" s="58" t="s">
        <v>20</v>
      </c>
      <c r="C38" s="56"/>
      <c r="D38" s="57">
        <f>D36+H36</f>
        <v>6454984.6252069697</v>
      </c>
      <c r="E38" s="45"/>
      <c r="F38" s="45"/>
      <c r="G38" s="45"/>
      <c r="H38" s="45"/>
      <c r="K38" s="32"/>
      <c r="L38" s="32"/>
      <c r="M38" s="32"/>
      <c r="N38" s="32"/>
      <c r="O38" s="32"/>
    </row>
    <row r="39" spans="1:15" ht="45.75" thickBot="1">
      <c r="A39" s="56"/>
      <c r="B39" s="54"/>
      <c r="C39" s="54"/>
      <c r="D39" s="45"/>
      <c r="E39" s="45"/>
      <c r="F39" s="45"/>
      <c r="G39" s="45"/>
      <c r="H39" s="45"/>
      <c r="K39" s="24" t="s">
        <v>21</v>
      </c>
      <c r="L39" s="12" t="s">
        <v>26</v>
      </c>
      <c r="M39" s="12" t="s">
        <v>27</v>
      </c>
      <c r="N39" s="12" t="s">
        <v>28</v>
      </c>
      <c r="O39" s="12" t="s">
        <v>29</v>
      </c>
    </row>
    <row r="40" spans="1:15" ht="15.75" thickBot="1">
      <c r="A40" s="100" t="s">
        <v>14</v>
      </c>
      <c r="B40" s="101"/>
      <c r="C40" s="54"/>
      <c r="D40" s="45"/>
      <c r="E40" s="45"/>
      <c r="F40" s="45"/>
      <c r="G40" s="45"/>
      <c r="H40" s="45"/>
      <c r="K40" s="139">
        <v>1200</v>
      </c>
      <c r="L40" s="139">
        <f>K40*(6.35)/100+K40</f>
        <v>1276.2</v>
      </c>
      <c r="M40" s="139">
        <f t="shared" ref="M40:O40" si="14">L40*(6.35)/100+L40</f>
        <v>1357.2387000000001</v>
      </c>
      <c r="N40" s="139">
        <f t="shared" si="14"/>
        <v>1443.4233574500001</v>
      </c>
      <c r="O40" s="139">
        <f t="shared" si="14"/>
        <v>1535.0807406480751</v>
      </c>
    </row>
    <row r="41" spans="1:15">
      <c r="A41" s="59"/>
      <c r="B41" s="55"/>
      <c r="C41" s="56"/>
      <c r="D41" s="45"/>
      <c r="E41" s="45"/>
      <c r="F41" s="45"/>
      <c r="G41" s="45"/>
      <c r="H41" s="45"/>
    </row>
    <row r="42" spans="1:15">
      <c r="A42" s="59"/>
      <c r="B42" s="54"/>
      <c r="C42" s="54"/>
      <c r="D42" s="45"/>
      <c r="E42" s="45"/>
      <c r="F42" s="45"/>
      <c r="G42" s="45"/>
      <c r="H42" s="45"/>
    </row>
    <row r="43" spans="1:15">
      <c r="A43" s="59"/>
      <c r="B43" s="59"/>
      <c r="C43" s="45"/>
      <c r="D43" s="45"/>
      <c r="E43" s="45"/>
      <c r="F43" s="45"/>
      <c r="G43" s="45"/>
      <c r="H43" s="45"/>
    </row>
    <row r="44" spans="1:15">
      <c r="A44" s="59"/>
      <c r="B44" s="59"/>
      <c r="C44" s="45"/>
      <c r="D44" s="45"/>
      <c r="E44" s="45"/>
      <c r="F44" s="45"/>
      <c r="G44" s="45"/>
      <c r="H44" s="45"/>
      <c r="K44" s="102" t="s">
        <v>30</v>
      </c>
      <c r="L44" s="102"/>
      <c r="M44" s="102"/>
      <c r="N44" s="29"/>
      <c r="O44" s="29"/>
    </row>
    <row r="45" spans="1:15">
      <c r="A45" s="96"/>
      <c r="B45" s="96"/>
      <c r="C45" s="94"/>
      <c r="D45" s="94"/>
      <c r="E45" s="94"/>
      <c r="F45" s="94"/>
      <c r="G45" s="94"/>
      <c r="H45" s="59"/>
      <c r="K45" s="97" t="s">
        <v>0</v>
      </c>
      <c r="L45" s="42" t="s">
        <v>11</v>
      </c>
      <c r="M45" s="42" t="s">
        <v>12</v>
      </c>
    </row>
    <row r="46" spans="1:15" ht="22.5">
      <c r="A46" s="99"/>
      <c r="B46" s="60"/>
      <c r="C46" s="60"/>
      <c r="D46" s="60"/>
      <c r="E46" s="61"/>
      <c r="F46" s="99"/>
      <c r="G46" s="99"/>
      <c r="H46" s="99"/>
      <c r="K46" s="98"/>
      <c r="L46" s="12" t="s">
        <v>9</v>
      </c>
      <c r="M46" s="12" t="s">
        <v>9</v>
      </c>
    </row>
    <row r="47" spans="1:15">
      <c r="A47" s="99"/>
      <c r="B47" s="62"/>
      <c r="C47" s="62"/>
      <c r="D47" s="62"/>
      <c r="E47" s="63"/>
      <c r="F47" s="62"/>
      <c r="G47" s="62"/>
      <c r="H47" s="62"/>
      <c r="K47" s="18" t="s">
        <v>17</v>
      </c>
      <c r="L47" s="132">
        <f>B26*(13.25)/100+B26</f>
        <v>106.50371105296566</v>
      </c>
      <c r="M47" s="132">
        <f>F26*(13.25)/100+F26</f>
        <v>132.56840245218584</v>
      </c>
    </row>
    <row r="48" spans="1:15">
      <c r="A48" s="93" t="s">
        <v>30</v>
      </c>
      <c r="B48" s="94"/>
      <c r="C48" s="94"/>
      <c r="D48" s="94"/>
      <c r="E48" s="63"/>
      <c r="F48" s="64"/>
      <c r="G48" s="65"/>
      <c r="H48" s="66"/>
      <c r="K48" s="18" t="s">
        <v>1</v>
      </c>
      <c r="L48" s="132">
        <f t="shared" ref="L48:L56" si="15">B27*(13.25)/100+B27</f>
        <v>121.11043408541457</v>
      </c>
      <c r="M48" s="132">
        <f t="shared" ref="M48:M56" si="16">F27*(13.25)/100+F27</f>
        <v>150.74662961931537</v>
      </c>
    </row>
    <row r="49" spans="1:13">
      <c r="A49" s="90" t="s">
        <v>0</v>
      </c>
      <c r="B49" s="92" t="s">
        <v>11</v>
      </c>
      <c r="C49" s="92"/>
      <c r="D49" s="92"/>
      <c r="E49" s="63"/>
      <c r="F49" s="64"/>
      <c r="G49" s="65"/>
      <c r="H49" s="66"/>
      <c r="K49" s="18" t="s">
        <v>2</v>
      </c>
      <c r="L49" s="132">
        <f t="shared" si="15"/>
        <v>139.55105747468392</v>
      </c>
      <c r="M49" s="132">
        <f t="shared" si="16"/>
        <v>173.67714392075459</v>
      </c>
    </row>
    <row r="50" spans="1:13">
      <c r="A50" s="91"/>
      <c r="B50" s="47" t="s">
        <v>9</v>
      </c>
      <c r="C50" s="47" t="s">
        <v>31</v>
      </c>
      <c r="D50" s="52" t="s">
        <v>32</v>
      </c>
      <c r="E50" s="63"/>
      <c r="F50" s="64"/>
      <c r="G50" s="65"/>
      <c r="H50" s="66"/>
      <c r="K50" s="18" t="s">
        <v>3</v>
      </c>
      <c r="L50" s="132">
        <f t="shared" si="15"/>
        <v>188.29844452110012</v>
      </c>
      <c r="M50" s="132">
        <f t="shared" si="16"/>
        <v>234.36355907453182</v>
      </c>
    </row>
    <row r="51" spans="1:13">
      <c r="A51" s="49" t="s">
        <v>17</v>
      </c>
      <c r="B51" s="67">
        <v>106.5</v>
      </c>
      <c r="C51" s="68">
        <v>248</v>
      </c>
      <c r="D51" s="52">
        <f>B51*C51</f>
        <v>26412</v>
      </c>
      <c r="E51" s="63"/>
      <c r="F51" s="64"/>
      <c r="G51" s="65"/>
      <c r="H51" s="66"/>
      <c r="K51" s="18" t="s">
        <v>4</v>
      </c>
      <c r="L51" s="132">
        <f t="shared" si="15"/>
        <v>211.78290640261227</v>
      </c>
      <c r="M51" s="132">
        <f t="shared" si="16"/>
        <v>263.60616027522292</v>
      </c>
    </row>
    <row r="52" spans="1:13">
      <c r="A52" s="49" t="s">
        <v>1</v>
      </c>
      <c r="B52" s="50">
        <v>121.11</v>
      </c>
      <c r="C52" s="51">
        <v>1011</v>
      </c>
      <c r="D52" s="52">
        <f t="shared" ref="D52:D60" si="17">B52*C52</f>
        <v>122442.21</v>
      </c>
      <c r="E52" s="63"/>
      <c r="F52" s="64"/>
      <c r="G52" s="65"/>
      <c r="H52" s="66"/>
      <c r="K52" s="18" t="s">
        <v>5</v>
      </c>
      <c r="L52" s="132">
        <f t="shared" si="15"/>
        <v>230.79205493985111</v>
      </c>
      <c r="M52" s="132">
        <f t="shared" si="16"/>
        <v>287.26555297149491</v>
      </c>
    </row>
    <row r="53" spans="1:13">
      <c r="A53" s="49" t="s">
        <v>2</v>
      </c>
      <c r="B53" s="50">
        <v>139.55000000000001</v>
      </c>
      <c r="C53" s="51">
        <v>491</v>
      </c>
      <c r="D53" s="52">
        <f t="shared" si="17"/>
        <v>68519.05</v>
      </c>
      <c r="E53" s="63"/>
      <c r="F53" s="64"/>
      <c r="G53" s="65"/>
      <c r="H53" s="66"/>
      <c r="K53" s="18" t="s">
        <v>6</v>
      </c>
      <c r="L53" s="132">
        <f t="shared" si="15"/>
        <v>264.68490029957536</v>
      </c>
      <c r="M53" s="132">
        <f t="shared" si="16"/>
        <v>329.43845689651948</v>
      </c>
    </row>
    <row r="54" spans="1:13">
      <c r="A54" s="49" t="s">
        <v>3</v>
      </c>
      <c r="B54" s="50">
        <v>188.3</v>
      </c>
      <c r="C54" s="51">
        <v>170</v>
      </c>
      <c r="D54" s="52">
        <f t="shared" si="17"/>
        <v>32011.000000000004</v>
      </c>
      <c r="E54" s="63"/>
      <c r="F54" s="64"/>
      <c r="G54" s="65"/>
      <c r="H54" s="66"/>
      <c r="K54" s="18" t="s">
        <v>7</v>
      </c>
      <c r="L54" s="132">
        <f t="shared" si="15"/>
        <v>283.05263584936142</v>
      </c>
      <c r="M54" s="132">
        <f t="shared" si="16"/>
        <v>352.32523849426872</v>
      </c>
    </row>
    <row r="55" spans="1:13">
      <c r="A55" s="49" t="s">
        <v>4</v>
      </c>
      <c r="B55" s="50">
        <v>211.78</v>
      </c>
      <c r="C55" s="51">
        <v>50</v>
      </c>
      <c r="D55" s="52">
        <f t="shared" si="17"/>
        <v>10589</v>
      </c>
      <c r="E55" s="63"/>
      <c r="F55" s="64"/>
      <c r="G55" s="65"/>
      <c r="H55" s="66"/>
      <c r="K55" s="18" t="s">
        <v>8</v>
      </c>
      <c r="L55" s="132">
        <f>B34*(13.25)/100+B34</f>
        <v>344.58454994114459</v>
      </c>
      <c r="M55" s="132">
        <f t="shared" si="16"/>
        <v>428.9012026554006</v>
      </c>
    </row>
    <row r="56" spans="1:13">
      <c r="A56" s="49" t="s">
        <v>5</v>
      </c>
      <c r="B56" s="50">
        <v>230.79</v>
      </c>
      <c r="C56" s="51">
        <v>35</v>
      </c>
      <c r="D56" s="52">
        <f t="shared" si="17"/>
        <v>8077.65</v>
      </c>
      <c r="E56" s="63"/>
      <c r="F56" s="64"/>
      <c r="G56" s="65"/>
      <c r="H56" s="66"/>
      <c r="K56" s="18" t="s">
        <v>18</v>
      </c>
      <c r="L56" s="132">
        <f t="shared" si="15"/>
        <v>513.43651888810621</v>
      </c>
      <c r="M56" s="132">
        <f t="shared" si="16"/>
        <v>639.0805765893806</v>
      </c>
    </row>
    <row r="57" spans="1:13">
      <c r="A57" s="49" t="s">
        <v>6</v>
      </c>
      <c r="B57" s="50">
        <v>264.68</v>
      </c>
      <c r="C57" s="51">
        <v>34</v>
      </c>
      <c r="D57" s="52">
        <f t="shared" si="17"/>
        <v>8999.1200000000008</v>
      </c>
      <c r="E57" s="63"/>
      <c r="F57" s="64"/>
      <c r="G57" s="65"/>
      <c r="H57" s="66"/>
    </row>
    <row r="58" spans="1:13">
      <c r="A58" s="49" t="s">
        <v>7</v>
      </c>
      <c r="B58" s="50">
        <v>283.05</v>
      </c>
      <c r="C58" s="51">
        <v>41</v>
      </c>
      <c r="D58" s="52">
        <f t="shared" si="17"/>
        <v>11605.050000000001</v>
      </c>
      <c r="E58" s="59"/>
      <c r="F58" s="59"/>
      <c r="G58" s="59"/>
      <c r="H58" s="69"/>
    </row>
    <row r="59" spans="1:13">
      <c r="A59" s="49" t="s">
        <v>8</v>
      </c>
      <c r="B59" s="50">
        <v>344.58</v>
      </c>
      <c r="C59" s="51">
        <v>86</v>
      </c>
      <c r="D59" s="52">
        <f t="shared" si="17"/>
        <v>29633.879999999997</v>
      </c>
      <c r="E59" s="45"/>
      <c r="F59" s="45"/>
      <c r="G59" s="45"/>
      <c r="H59" s="45"/>
    </row>
    <row r="60" spans="1:13">
      <c r="A60" s="49" t="s">
        <v>18</v>
      </c>
      <c r="B60" s="50">
        <v>513.44000000000005</v>
      </c>
      <c r="C60" s="51">
        <v>652</v>
      </c>
      <c r="D60" s="52">
        <f t="shared" si="17"/>
        <v>334762.88000000006</v>
      </c>
      <c r="E60" s="45"/>
      <c r="F60" s="45"/>
      <c r="G60" s="45"/>
      <c r="H60" s="45"/>
    </row>
    <row r="61" spans="1:13">
      <c r="A61" s="70"/>
      <c r="B61" s="59"/>
      <c r="C61" s="45"/>
      <c r="D61" s="52">
        <f>SUM(D51:D60)</f>
        <v>653051.84000000008</v>
      </c>
      <c r="E61" s="45"/>
      <c r="F61" s="45"/>
      <c r="G61" s="45"/>
      <c r="H61" s="45"/>
    </row>
    <row r="62" spans="1:13">
      <c r="A62" s="70"/>
      <c r="B62" s="59"/>
      <c r="C62" s="45"/>
      <c r="D62" s="66"/>
      <c r="E62" s="45"/>
      <c r="F62" s="45"/>
      <c r="G62" s="45"/>
      <c r="H62" s="45"/>
    </row>
    <row r="63" spans="1:13">
      <c r="A63" s="93" t="s">
        <v>30</v>
      </c>
      <c r="B63" s="94"/>
      <c r="C63" s="94"/>
      <c r="D63" s="94"/>
      <c r="E63" s="45"/>
      <c r="F63" s="45"/>
      <c r="G63" s="45"/>
      <c r="H63" s="45"/>
    </row>
    <row r="64" spans="1:13">
      <c r="A64" s="90" t="s">
        <v>0</v>
      </c>
      <c r="B64" s="92" t="s">
        <v>12</v>
      </c>
      <c r="C64" s="92"/>
      <c r="D64" s="92"/>
      <c r="E64" s="45"/>
      <c r="F64" s="45"/>
      <c r="G64" s="45"/>
      <c r="H64" s="45"/>
    </row>
    <row r="65" spans="1:8">
      <c r="A65" s="91"/>
      <c r="B65" s="47" t="s">
        <v>9</v>
      </c>
      <c r="C65" s="47" t="s">
        <v>31</v>
      </c>
      <c r="D65" s="52" t="s">
        <v>32</v>
      </c>
      <c r="E65" s="45"/>
      <c r="F65" s="45"/>
      <c r="G65" s="45"/>
      <c r="H65" s="45"/>
    </row>
    <row r="66" spans="1:8">
      <c r="A66" s="49" t="s">
        <v>17</v>
      </c>
      <c r="B66" s="67">
        <v>132.57</v>
      </c>
      <c r="C66" s="68">
        <v>52</v>
      </c>
      <c r="D66" s="52">
        <f>B66*C66</f>
        <v>6893.6399999999994</v>
      </c>
      <c r="E66" s="45"/>
      <c r="F66" s="45"/>
      <c r="G66" s="45"/>
      <c r="H66" s="45"/>
    </row>
    <row r="67" spans="1:8">
      <c r="A67" s="49" t="s">
        <v>1</v>
      </c>
      <c r="B67" s="50">
        <v>150.75</v>
      </c>
      <c r="C67" s="51">
        <v>189</v>
      </c>
      <c r="D67" s="52">
        <f t="shared" ref="D67:D75" si="18">B67*C67</f>
        <v>28491.75</v>
      </c>
      <c r="E67" s="45"/>
      <c r="F67" s="45"/>
      <c r="G67" s="45"/>
      <c r="H67" s="45"/>
    </row>
    <row r="68" spans="1:8">
      <c r="A68" s="49" t="s">
        <v>2</v>
      </c>
      <c r="B68" s="50">
        <v>173.68</v>
      </c>
      <c r="C68" s="51">
        <v>152</v>
      </c>
      <c r="D68" s="52">
        <f t="shared" si="18"/>
        <v>26399.360000000001</v>
      </c>
      <c r="E68" s="45"/>
      <c r="F68" s="45"/>
      <c r="G68" s="45"/>
      <c r="H68" s="45"/>
    </row>
    <row r="69" spans="1:8">
      <c r="A69" s="49" t="s">
        <v>3</v>
      </c>
      <c r="B69" s="50">
        <v>234.36</v>
      </c>
      <c r="C69" s="51">
        <v>82</v>
      </c>
      <c r="D69" s="52">
        <f t="shared" si="18"/>
        <v>19217.52</v>
      </c>
      <c r="E69" s="45"/>
      <c r="F69" s="45"/>
      <c r="G69" s="45"/>
      <c r="H69" s="45"/>
    </row>
    <row r="70" spans="1:8">
      <c r="A70" s="49" t="s">
        <v>4</v>
      </c>
      <c r="B70" s="50">
        <v>263.61</v>
      </c>
      <c r="C70" s="51">
        <v>33</v>
      </c>
      <c r="D70" s="52">
        <f t="shared" si="18"/>
        <v>8699.130000000001</v>
      </c>
      <c r="E70" s="45"/>
      <c r="F70" s="45"/>
      <c r="G70" s="45"/>
      <c r="H70" s="45"/>
    </row>
    <row r="71" spans="1:8">
      <c r="A71" s="49" t="s">
        <v>5</v>
      </c>
      <c r="B71" s="50">
        <v>287.27</v>
      </c>
      <c r="C71" s="51">
        <v>13</v>
      </c>
      <c r="D71" s="52">
        <f t="shared" si="18"/>
        <v>3734.5099999999998</v>
      </c>
      <c r="E71" s="45"/>
      <c r="F71" s="45"/>
      <c r="G71" s="45"/>
      <c r="H71" s="45"/>
    </row>
    <row r="72" spans="1:8">
      <c r="A72" s="49" t="s">
        <v>6</v>
      </c>
      <c r="B72" s="50">
        <v>329.44</v>
      </c>
      <c r="C72" s="51">
        <v>11</v>
      </c>
      <c r="D72" s="52">
        <f t="shared" si="18"/>
        <v>3623.84</v>
      </c>
      <c r="E72" s="45"/>
      <c r="F72" s="45"/>
      <c r="G72" s="45"/>
      <c r="H72" s="45"/>
    </row>
    <row r="73" spans="1:8">
      <c r="A73" s="49" t="s">
        <v>7</v>
      </c>
      <c r="B73" s="50">
        <v>352.33</v>
      </c>
      <c r="C73" s="51">
        <v>11</v>
      </c>
      <c r="D73" s="52">
        <f t="shared" si="18"/>
        <v>3875.6299999999997</v>
      </c>
      <c r="E73" s="45"/>
      <c r="F73" s="45"/>
      <c r="G73" s="45"/>
      <c r="H73" s="45"/>
    </row>
    <row r="74" spans="1:8">
      <c r="A74" s="49" t="s">
        <v>8</v>
      </c>
      <c r="B74" s="50">
        <v>428.9</v>
      </c>
      <c r="C74" s="51">
        <v>22</v>
      </c>
      <c r="D74" s="52">
        <f t="shared" si="18"/>
        <v>9435.7999999999993</v>
      </c>
      <c r="E74" s="45"/>
      <c r="F74" s="45"/>
      <c r="G74" s="45"/>
      <c r="H74" s="45"/>
    </row>
    <row r="75" spans="1:8">
      <c r="A75" s="49" t="s">
        <v>18</v>
      </c>
      <c r="B75" s="50">
        <v>639.08000000000004</v>
      </c>
      <c r="C75" s="51">
        <v>152</v>
      </c>
      <c r="D75" s="52">
        <f t="shared" si="18"/>
        <v>97140.160000000003</v>
      </c>
      <c r="E75" s="45"/>
      <c r="F75" s="45"/>
      <c r="G75" s="45"/>
      <c r="H75" s="45"/>
    </row>
    <row r="76" spans="1:8">
      <c r="A76" s="45"/>
      <c r="B76" s="45"/>
      <c r="C76" s="45"/>
      <c r="D76" s="52">
        <f>SUM(D66:D75)</f>
        <v>207511.34000000003</v>
      </c>
      <c r="E76" s="45"/>
      <c r="F76" s="45"/>
      <c r="G76" s="45"/>
      <c r="H76" s="45"/>
    </row>
    <row r="77" spans="1:8">
      <c r="A77" s="45"/>
      <c r="B77" s="45"/>
      <c r="C77" s="45"/>
      <c r="D77" s="45"/>
      <c r="E77" s="45"/>
      <c r="F77" s="45"/>
      <c r="G77" s="71"/>
      <c r="H77" s="45"/>
    </row>
    <row r="78" spans="1:8">
      <c r="A78" s="60" t="s">
        <v>33</v>
      </c>
      <c r="B78" s="72" t="s">
        <v>34</v>
      </c>
      <c r="C78" s="72" t="s">
        <v>12</v>
      </c>
      <c r="D78" s="48"/>
      <c r="E78" s="45"/>
      <c r="F78" s="45"/>
      <c r="G78" s="45"/>
      <c r="H78" s="45"/>
    </row>
    <row r="79" spans="1:8">
      <c r="A79" s="45"/>
      <c r="B79" s="73">
        <v>653051.84</v>
      </c>
      <c r="C79" s="73">
        <v>207511.34</v>
      </c>
      <c r="D79" s="73">
        <f>SUM(B79:C79)</f>
        <v>860563.17999999993</v>
      </c>
      <c r="E79" s="45"/>
      <c r="F79" s="45"/>
      <c r="G79" s="45"/>
      <c r="H79" s="45"/>
    </row>
    <row r="80" spans="1:8">
      <c r="A80" s="45"/>
      <c r="B80" s="45"/>
      <c r="C80" s="45"/>
      <c r="D80" s="45"/>
      <c r="E80" s="45"/>
      <c r="F80" s="45"/>
      <c r="G80" s="45"/>
      <c r="H80" s="45"/>
    </row>
    <row r="81" spans="1:8">
      <c r="A81" s="45"/>
      <c r="B81" s="45"/>
      <c r="C81" s="45"/>
      <c r="D81" s="45"/>
      <c r="E81" s="45"/>
      <c r="F81" s="45"/>
      <c r="G81" s="45"/>
      <c r="H81" s="45"/>
    </row>
    <row r="82" spans="1:8">
      <c r="A82" s="45"/>
      <c r="B82" s="45"/>
      <c r="C82" s="45"/>
      <c r="D82" s="45"/>
      <c r="E82" s="45"/>
      <c r="F82" s="45"/>
      <c r="G82" s="45"/>
      <c r="H82" s="45"/>
    </row>
    <row r="83" spans="1:8">
      <c r="A83" s="45"/>
      <c r="B83" s="45"/>
      <c r="C83" s="45"/>
      <c r="D83" s="45"/>
      <c r="E83" s="45"/>
      <c r="F83" s="45"/>
      <c r="G83" s="45"/>
      <c r="H83" s="45"/>
    </row>
    <row r="84" spans="1:8">
      <c r="A84" s="74"/>
      <c r="B84" s="74" t="s">
        <v>36</v>
      </c>
      <c r="C84" s="45"/>
      <c r="D84" s="45"/>
      <c r="E84" s="45"/>
      <c r="F84" s="45"/>
      <c r="G84" s="45"/>
      <c r="H84" s="45"/>
    </row>
    <row r="85" spans="1:8">
      <c r="A85" s="75" t="s">
        <v>37</v>
      </c>
      <c r="B85" s="76">
        <f>D38</f>
        <v>6454984.6252069697</v>
      </c>
      <c r="C85" s="45"/>
      <c r="D85" s="45"/>
      <c r="E85" s="45"/>
      <c r="F85" s="45"/>
      <c r="G85" s="45"/>
      <c r="H85" s="45"/>
    </row>
    <row r="86" spans="1:8">
      <c r="A86" s="75" t="s">
        <v>38</v>
      </c>
      <c r="B86" s="74">
        <v>860563.18</v>
      </c>
      <c r="C86" s="45"/>
      <c r="D86" s="45"/>
      <c r="E86" s="45"/>
      <c r="F86" s="45"/>
      <c r="G86" s="45"/>
      <c r="H86" s="45"/>
    </row>
    <row r="87" spans="1:8">
      <c r="A87" s="74"/>
      <c r="B87" s="44">
        <f>SUM(B85:B86)</f>
        <v>7315547.8052069694</v>
      </c>
      <c r="C87" s="45"/>
      <c r="D87" s="45"/>
      <c r="E87" s="45"/>
      <c r="F87" s="45"/>
      <c r="G87" s="45"/>
      <c r="H87" s="45"/>
    </row>
    <row r="88" spans="1:8">
      <c r="A88" s="45"/>
      <c r="B88" s="45"/>
      <c r="C88" s="45"/>
      <c r="D88" s="45"/>
      <c r="E88" s="45"/>
      <c r="F88" s="45"/>
      <c r="G88" s="45"/>
      <c r="H88" s="45"/>
    </row>
    <row r="89" spans="1:8">
      <c r="A89" s="45"/>
      <c r="B89" s="45"/>
      <c r="C89" s="45"/>
      <c r="D89" s="45"/>
      <c r="E89" s="45"/>
      <c r="F89" s="45"/>
      <c r="G89" s="45"/>
      <c r="H89" s="45"/>
    </row>
  </sheetData>
  <mergeCells count="23">
    <mergeCell ref="B3:H3"/>
    <mergeCell ref="B5:D5"/>
    <mergeCell ref="F5:H5"/>
    <mergeCell ref="J5:K5"/>
    <mergeCell ref="J20:K20"/>
    <mergeCell ref="A45:B45"/>
    <mergeCell ref="C45:G45"/>
    <mergeCell ref="K45:K46"/>
    <mergeCell ref="A46:A47"/>
    <mergeCell ref="F46:H46"/>
    <mergeCell ref="A24:A25"/>
    <mergeCell ref="B24:D24"/>
    <mergeCell ref="F24:H24"/>
    <mergeCell ref="A40:B40"/>
    <mergeCell ref="K44:M44"/>
    <mergeCell ref="A23:B23"/>
    <mergeCell ref="C23:G23"/>
    <mergeCell ref="A49:A50"/>
    <mergeCell ref="A64:A65"/>
    <mergeCell ref="B64:D64"/>
    <mergeCell ref="B49:D49"/>
    <mergeCell ref="A48:D48"/>
    <mergeCell ref="A63:D6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6"/>
  <sheetViews>
    <sheetView zoomScale="120" zoomScaleNormal="120" workbookViewId="0">
      <selection activeCell="M3" sqref="M3"/>
    </sheetView>
  </sheetViews>
  <sheetFormatPr defaultRowHeight="15"/>
  <cols>
    <col min="1" max="1" width="10.28515625" customWidth="1"/>
    <col min="2" max="2" width="15.85546875" customWidth="1"/>
    <col min="3" max="3" width="14.140625" customWidth="1"/>
    <col min="4" max="4" width="5.5703125" customWidth="1"/>
    <col min="5" max="5" width="15.140625" customWidth="1"/>
    <col min="6" max="6" width="15.7109375" customWidth="1"/>
    <col min="9" max="9" width="13.42578125" customWidth="1"/>
    <col min="10" max="10" width="12" customWidth="1"/>
    <col min="11" max="11" width="13" customWidth="1"/>
    <col min="12" max="12" width="13.140625" customWidth="1"/>
    <col min="13" max="13" width="14.42578125" customWidth="1"/>
    <col min="14" max="14" width="13.85546875" customWidth="1"/>
  </cols>
  <sheetData>
    <row r="1" spans="1:14" ht="18" customHeight="1" thickBot="1">
      <c r="A1" s="5"/>
      <c r="B1" s="5"/>
      <c r="C1" s="5"/>
    </row>
    <row r="2" spans="1:14" ht="36.75" customHeight="1" thickBot="1">
      <c r="A2" s="5"/>
      <c r="B2" s="119" t="s">
        <v>42</v>
      </c>
      <c r="C2" s="120"/>
      <c r="D2" s="120"/>
      <c r="E2" s="120"/>
      <c r="F2" s="121"/>
      <c r="I2" s="113" t="s">
        <v>44</v>
      </c>
      <c r="J2" s="114"/>
      <c r="K2" s="114"/>
      <c r="L2" s="114"/>
      <c r="M2" s="114"/>
      <c r="N2" s="115"/>
    </row>
    <row r="3" spans="1:14" ht="36.75" customHeight="1" thickBot="1">
      <c r="A3" s="5"/>
      <c r="B3" s="86"/>
      <c r="C3" s="86"/>
      <c r="D3" s="86"/>
      <c r="E3" s="86"/>
      <c r="F3" s="86"/>
      <c r="G3" s="33"/>
      <c r="H3" s="33"/>
      <c r="I3" s="109" t="s">
        <v>50</v>
      </c>
      <c r="J3" s="110"/>
      <c r="K3" s="87" t="s">
        <v>45</v>
      </c>
      <c r="L3" s="87" t="s">
        <v>46</v>
      </c>
      <c r="M3" s="87" t="s">
        <v>47</v>
      </c>
      <c r="N3" s="87" t="s">
        <v>48</v>
      </c>
    </row>
    <row r="4" spans="1:14" ht="23.25" thickBot="1">
      <c r="A4" s="5"/>
      <c r="B4" s="119" t="s">
        <v>39</v>
      </c>
      <c r="C4" s="120"/>
      <c r="D4" s="120"/>
      <c r="E4" s="120"/>
      <c r="F4" s="121"/>
      <c r="I4" s="77" t="s">
        <v>0</v>
      </c>
      <c r="J4" s="12" t="s">
        <v>9</v>
      </c>
      <c r="K4" s="24" t="s">
        <v>22</v>
      </c>
      <c r="L4" s="24" t="s">
        <v>23</v>
      </c>
      <c r="M4" s="24" t="s">
        <v>24</v>
      </c>
      <c r="N4" s="24" t="s">
        <v>25</v>
      </c>
    </row>
    <row r="5" spans="1:14">
      <c r="A5" s="5"/>
      <c r="B5" s="86"/>
      <c r="C5" s="86"/>
      <c r="D5" s="86"/>
      <c r="E5" s="86"/>
      <c r="F5" s="86"/>
      <c r="I5" s="18" t="s">
        <v>17</v>
      </c>
      <c r="J5" s="132">
        <v>73.06</v>
      </c>
      <c r="K5" s="133">
        <f>J5*(6.35)/100+J5</f>
        <v>77.699309999999997</v>
      </c>
      <c r="L5" s="133">
        <f>K5*(11.27)/100+K5</f>
        <v>86.456022236999999</v>
      </c>
      <c r="M5" s="133">
        <f>L5*(6.58)/100+L5</f>
        <v>92.144828500194592</v>
      </c>
      <c r="N5" s="133">
        <f>M5*(2.06)/100+M5</f>
        <v>94.043011967298597</v>
      </c>
    </row>
    <row r="6" spans="1:14" ht="21" customHeight="1">
      <c r="A6" s="1"/>
      <c r="B6" s="107" t="s">
        <v>43</v>
      </c>
      <c r="C6" s="107"/>
      <c r="D6" s="11"/>
      <c r="E6" s="107" t="s">
        <v>12</v>
      </c>
      <c r="F6" s="107"/>
      <c r="I6" s="18" t="s">
        <v>1</v>
      </c>
      <c r="J6" s="132">
        <v>83.08</v>
      </c>
      <c r="K6" s="133">
        <f t="shared" ref="K6:K14" si="0">J6*(6.35)/100+J6</f>
        <v>88.355580000000003</v>
      </c>
      <c r="L6" s="133">
        <f t="shared" ref="L6:L14" si="1">K6*(11.27)/100+K6</f>
        <v>98.313253865999997</v>
      </c>
      <c r="M6" s="133">
        <f t="shared" ref="M6:M14" si="2">L6*(6.58)/100+L6</f>
        <v>104.7822659703828</v>
      </c>
      <c r="N6" s="133">
        <f t="shared" ref="N6:N14" si="3">M6*(2.06)/100+M6</f>
        <v>106.94078064937268</v>
      </c>
    </row>
    <row r="7" spans="1:14" ht="22.5" customHeight="1">
      <c r="A7" s="84" t="s">
        <v>0</v>
      </c>
      <c r="B7" s="12" t="s">
        <v>40</v>
      </c>
      <c r="C7" s="12" t="s">
        <v>41</v>
      </c>
      <c r="D7" s="8"/>
      <c r="E7" s="12" t="s">
        <v>40</v>
      </c>
      <c r="F7" s="12" t="s">
        <v>41</v>
      </c>
      <c r="I7" s="18" t="s">
        <v>2</v>
      </c>
      <c r="J7" s="132">
        <v>95.73</v>
      </c>
      <c r="K7" s="133">
        <f t="shared" si="0"/>
        <v>101.80885500000001</v>
      </c>
      <c r="L7" s="133">
        <f t="shared" si="1"/>
        <v>113.28271295850001</v>
      </c>
      <c r="M7" s="133">
        <f t="shared" si="2"/>
        <v>120.73671547116932</v>
      </c>
      <c r="N7" s="133">
        <f t="shared" si="3"/>
        <v>123.22389180987541</v>
      </c>
    </row>
    <row r="8" spans="1:14">
      <c r="A8" s="18" t="s">
        <v>17</v>
      </c>
      <c r="B8" s="132">
        <v>73.06</v>
      </c>
      <c r="C8" s="132">
        <v>94.04</v>
      </c>
      <c r="D8" s="8"/>
      <c r="E8" s="132">
        <v>90.94</v>
      </c>
      <c r="F8" s="132">
        <v>117.06</v>
      </c>
      <c r="I8" s="18" t="s">
        <v>3</v>
      </c>
      <c r="J8" s="132">
        <v>129.16999999999999</v>
      </c>
      <c r="K8" s="133">
        <f t="shared" si="0"/>
        <v>137.37229499999998</v>
      </c>
      <c r="L8" s="133">
        <f t="shared" si="1"/>
        <v>152.85415264649998</v>
      </c>
      <c r="M8" s="133">
        <f t="shared" si="2"/>
        <v>162.91195589063969</v>
      </c>
      <c r="N8" s="133">
        <f t="shared" si="3"/>
        <v>166.26794218198685</v>
      </c>
    </row>
    <row r="9" spans="1:14">
      <c r="A9" s="18" t="s">
        <v>1</v>
      </c>
      <c r="B9" s="132">
        <v>83.08</v>
      </c>
      <c r="C9" s="132">
        <v>106.94</v>
      </c>
      <c r="D9" s="8"/>
      <c r="E9" s="132">
        <v>103.41</v>
      </c>
      <c r="F9" s="132">
        <v>133.11000000000001</v>
      </c>
      <c r="I9" s="18" t="s">
        <v>4</v>
      </c>
      <c r="J9" s="132">
        <v>145.28</v>
      </c>
      <c r="K9" s="133">
        <f t="shared" si="0"/>
        <v>154.50528</v>
      </c>
      <c r="L9" s="133">
        <f t="shared" si="1"/>
        <v>171.918025056</v>
      </c>
      <c r="M9" s="133">
        <f t="shared" si="2"/>
        <v>183.2302311046848</v>
      </c>
      <c r="N9" s="133">
        <f t="shared" si="3"/>
        <v>187.00477386544131</v>
      </c>
    </row>
    <row r="10" spans="1:14">
      <c r="A10" s="18" t="s">
        <v>2</v>
      </c>
      <c r="B10" s="132">
        <v>95.73</v>
      </c>
      <c r="C10" s="132">
        <v>123.22</v>
      </c>
      <c r="D10" s="8"/>
      <c r="E10" s="132">
        <v>119.14</v>
      </c>
      <c r="F10" s="132">
        <v>153.36000000000001</v>
      </c>
      <c r="I10" s="18" t="s">
        <v>5</v>
      </c>
      <c r="J10" s="132">
        <v>158.32</v>
      </c>
      <c r="K10" s="133">
        <f t="shared" si="0"/>
        <v>168.37331999999998</v>
      </c>
      <c r="L10" s="133">
        <f t="shared" si="1"/>
        <v>187.34899316399998</v>
      </c>
      <c r="M10" s="133">
        <f t="shared" si="2"/>
        <v>199.67655691419117</v>
      </c>
      <c r="N10" s="133">
        <f t="shared" si="3"/>
        <v>203.7898939866235</v>
      </c>
    </row>
    <row r="11" spans="1:14">
      <c r="A11" s="18" t="s">
        <v>3</v>
      </c>
      <c r="B11" s="132">
        <v>129.16999999999999</v>
      </c>
      <c r="C11" s="132">
        <v>166.27</v>
      </c>
      <c r="D11" s="8"/>
      <c r="E11" s="132">
        <v>160.77000000000001</v>
      </c>
      <c r="F11" s="132">
        <v>206.94</v>
      </c>
      <c r="I11" s="18" t="s">
        <v>6</v>
      </c>
      <c r="J11" s="132">
        <v>181.57</v>
      </c>
      <c r="K11" s="133">
        <f t="shared" si="0"/>
        <v>193.099695</v>
      </c>
      <c r="L11" s="133">
        <f t="shared" si="1"/>
        <v>214.8620306265</v>
      </c>
      <c r="M11" s="133">
        <f t="shared" si="2"/>
        <v>228.99995224172369</v>
      </c>
      <c r="N11" s="133">
        <f t="shared" si="3"/>
        <v>233.7173512579032</v>
      </c>
    </row>
    <row r="12" spans="1:14">
      <c r="A12" s="18" t="s">
        <v>4</v>
      </c>
      <c r="B12" s="132">
        <v>145.28</v>
      </c>
      <c r="C12" s="132">
        <v>187</v>
      </c>
      <c r="D12" s="8"/>
      <c r="E12" s="132">
        <v>180.83</v>
      </c>
      <c r="F12" s="132">
        <v>232.76</v>
      </c>
      <c r="I12" s="18" t="s">
        <v>7</v>
      </c>
      <c r="J12" s="132">
        <v>194.17</v>
      </c>
      <c r="K12" s="133">
        <f t="shared" si="0"/>
        <v>206.49979499999998</v>
      </c>
      <c r="L12" s="133">
        <f t="shared" si="1"/>
        <v>229.77232189649999</v>
      </c>
      <c r="M12" s="133">
        <f t="shared" si="2"/>
        <v>244.89134067728969</v>
      </c>
      <c r="N12" s="133">
        <f t="shared" si="3"/>
        <v>249.93610229524185</v>
      </c>
    </row>
    <row r="13" spans="1:14">
      <c r="A13" s="18" t="s">
        <v>5</v>
      </c>
      <c r="B13" s="132">
        <v>158.32</v>
      </c>
      <c r="C13" s="132">
        <v>203.79</v>
      </c>
      <c r="D13" s="8"/>
      <c r="E13" s="132">
        <v>197.06</v>
      </c>
      <c r="F13" s="132">
        <v>253.66</v>
      </c>
      <c r="I13" s="18" t="s">
        <v>8</v>
      </c>
      <c r="J13" s="132">
        <v>236.38</v>
      </c>
      <c r="K13" s="133">
        <f t="shared" si="0"/>
        <v>251.39013</v>
      </c>
      <c r="L13" s="133">
        <f t="shared" si="1"/>
        <v>279.72179765099997</v>
      </c>
      <c r="M13" s="133">
        <f t="shared" si="2"/>
        <v>298.12749193643577</v>
      </c>
      <c r="N13" s="133">
        <f t="shared" si="3"/>
        <v>304.26891827032637</v>
      </c>
    </row>
    <row r="14" spans="1:14">
      <c r="A14" s="18" t="s">
        <v>6</v>
      </c>
      <c r="B14" s="132">
        <v>181.57</v>
      </c>
      <c r="C14" s="132">
        <v>233.72</v>
      </c>
      <c r="D14" s="8"/>
      <c r="E14" s="132">
        <v>225.99</v>
      </c>
      <c r="F14" s="132">
        <v>290.89</v>
      </c>
      <c r="I14" s="85" t="s">
        <v>18</v>
      </c>
      <c r="J14" s="134">
        <v>352.21</v>
      </c>
      <c r="K14" s="135">
        <f t="shared" si="0"/>
        <v>374.575335</v>
      </c>
      <c r="L14" s="135">
        <f t="shared" si="1"/>
        <v>416.78997525450001</v>
      </c>
      <c r="M14" s="135">
        <f t="shared" si="2"/>
        <v>444.21475562624613</v>
      </c>
      <c r="N14" s="135">
        <f t="shared" si="3"/>
        <v>453.36557959214679</v>
      </c>
    </row>
    <row r="15" spans="1:14">
      <c r="A15" s="18" t="s">
        <v>7</v>
      </c>
      <c r="B15" s="132">
        <v>194.17</v>
      </c>
      <c r="C15" s="132">
        <v>249.94</v>
      </c>
      <c r="D15" s="8"/>
      <c r="E15" s="132">
        <v>241.69</v>
      </c>
      <c r="F15" s="132">
        <v>311.10000000000002</v>
      </c>
      <c r="I15" s="88"/>
      <c r="J15" s="89"/>
      <c r="K15" s="88"/>
      <c r="L15" s="88"/>
      <c r="M15" s="88"/>
      <c r="N15" s="88"/>
    </row>
    <row r="16" spans="1:14">
      <c r="A16" s="18" t="s">
        <v>8</v>
      </c>
      <c r="B16" s="132">
        <v>236.38</v>
      </c>
      <c r="C16" s="132">
        <v>304.27</v>
      </c>
      <c r="D16" s="8"/>
      <c r="E16" s="132">
        <v>294.22000000000003</v>
      </c>
      <c r="F16" s="132">
        <v>378.72</v>
      </c>
    </row>
    <row r="17" spans="1:14">
      <c r="A17" s="18" t="s">
        <v>18</v>
      </c>
      <c r="B17" s="132">
        <v>352.21</v>
      </c>
      <c r="C17" s="132">
        <v>453.37</v>
      </c>
      <c r="D17" s="8"/>
      <c r="E17" s="132">
        <v>438.4</v>
      </c>
      <c r="F17" s="132">
        <v>564.30999999999995</v>
      </c>
    </row>
    <row r="18" spans="1:14" ht="39" customHeight="1" thickBot="1">
      <c r="A18" s="8"/>
      <c r="B18" s="8"/>
      <c r="C18" s="19"/>
      <c r="D18" s="8"/>
      <c r="E18" s="8"/>
      <c r="F18" s="20"/>
      <c r="I18" s="107" t="s">
        <v>49</v>
      </c>
      <c r="J18" s="107"/>
      <c r="K18" s="12" t="s">
        <v>26</v>
      </c>
      <c r="L18" s="12" t="s">
        <v>27</v>
      </c>
      <c r="M18" s="12" t="s">
        <v>28</v>
      </c>
      <c r="N18" s="12" t="s">
        <v>29</v>
      </c>
    </row>
    <row r="19" spans="1:14" ht="22.5">
      <c r="A19" s="8"/>
      <c r="B19" s="122" t="s">
        <v>38</v>
      </c>
      <c r="C19" s="123"/>
      <c r="D19" s="123"/>
      <c r="E19" s="123"/>
      <c r="F19" s="124"/>
      <c r="I19" s="77" t="s">
        <v>0</v>
      </c>
      <c r="J19" s="12" t="s">
        <v>9</v>
      </c>
      <c r="K19" s="24" t="s">
        <v>22</v>
      </c>
      <c r="L19" s="24" t="s">
        <v>23</v>
      </c>
      <c r="M19" s="24" t="s">
        <v>24</v>
      </c>
      <c r="N19" s="24" t="s">
        <v>25</v>
      </c>
    </row>
    <row r="20" spans="1:14" ht="19.5" customHeight="1" thickBot="1">
      <c r="A20" s="35"/>
      <c r="B20" s="116" t="s">
        <v>39</v>
      </c>
      <c r="C20" s="117"/>
      <c r="D20" s="117"/>
      <c r="E20" s="117"/>
      <c r="F20" s="118"/>
      <c r="I20" s="18" t="s">
        <v>17</v>
      </c>
      <c r="J20" s="132">
        <v>90.94</v>
      </c>
      <c r="K20" s="133">
        <f>J20*(6.35)/100+J20</f>
        <v>96.71468999999999</v>
      </c>
      <c r="L20" s="133">
        <f>K20*(11.27)/100+K20</f>
        <v>107.61443556299999</v>
      </c>
      <c r="M20" s="133">
        <f>L20*(6.58)/100+L20</f>
        <v>114.69546542304539</v>
      </c>
      <c r="N20" s="133">
        <f>M20*(2.06)/100+M20</f>
        <v>117.05819201076012</v>
      </c>
    </row>
    <row r="21" spans="1:14" ht="15" customHeight="1">
      <c r="A21" s="5"/>
      <c r="B21" s="86"/>
      <c r="C21" s="86"/>
      <c r="D21" s="86"/>
      <c r="E21" s="86"/>
      <c r="F21" s="86"/>
      <c r="I21" s="18" t="s">
        <v>1</v>
      </c>
      <c r="J21" s="132">
        <v>103.41</v>
      </c>
      <c r="K21" s="133">
        <f t="shared" ref="K21:K29" si="4">J21*(6.35)/100+J21</f>
        <v>109.976535</v>
      </c>
      <c r="L21" s="133">
        <f t="shared" ref="L21:L29" si="5">K21*(11.27)/100+K21</f>
        <v>122.3708904945</v>
      </c>
      <c r="M21" s="133">
        <f t="shared" ref="M21:M29" si="6">L21*(6.58)/100+L21</f>
        <v>130.42289508903809</v>
      </c>
      <c r="N21" s="133">
        <f t="shared" ref="N21:N29" si="7">M21*(2.06)/100+M21</f>
        <v>133.10960672787229</v>
      </c>
    </row>
    <row r="22" spans="1:14" ht="21" customHeight="1">
      <c r="A22" s="1"/>
      <c r="B22" s="111" t="s">
        <v>43</v>
      </c>
      <c r="C22" s="112"/>
      <c r="D22" s="11"/>
      <c r="E22" s="111" t="s">
        <v>12</v>
      </c>
      <c r="F22" s="112"/>
      <c r="I22" s="18" t="s">
        <v>2</v>
      </c>
      <c r="J22" s="132">
        <v>119.14</v>
      </c>
      <c r="K22" s="133">
        <f t="shared" si="4"/>
        <v>126.70538999999999</v>
      </c>
      <c r="L22" s="133">
        <f t="shared" si="5"/>
        <v>140.98508745300001</v>
      </c>
      <c r="M22" s="133">
        <f t="shared" si="6"/>
        <v>150.26190620740741</v>
      </c>
      <c r="N22" s="133">
        <f t="shared" si="7"/>
        <v>153.35730147528</v>
      </c>
    </row>
    <row r="23" spans="1:14" ht="22.5">
      <c r="A23" s="84" t="s">
        <v>0</v>
      </c>
      <c r="B23" s="12" t="s">
        <v>40</v>
      </c>
      <c r="C23" s="12" t="s">
        <v>41</v>
      </c>
      <c r="D23" s="8"/>
      <c r="E23" s="12" t="s">
        <v>40</v>
      </c>
      <c r="F23" s="12" t="s">
        <v>41</v>
      </c>
      <c r="I23" s="18" t="s">
        <v>3</v>
      </c>
      <c r="J23" s="132">
        <v>160.77000000000001</v>
      </c>
      <c r="K23" s="133">
        <f t="shared" si="4"/>
        <v>170.97889500000002</v>
      </c>
      <c r="L23" s="133">
        <f t="shared" si="5"/>
        <v>190.24821646650003</v>
      </c>
      <c r="M23" s="133">
        <f t="shared" si="6"/>
        <v>202.76654910999574</v>
      </c>
      <c r="N23" s="133">
        <f t="shared" si="7"/>
        <v>206.94354002166165</v>
      </c>
    </row>
    <row r="24" spans="1:14">
      <c r="A24" s="18" t="s">
        <v>17</v>
      </c>
      <c r="B24" s="132">
        <v>73.06</v>
      </c>
      <c r="C24" s="136">
        <v>106.5</v>
      </c>
      <c r="D24" s="8"/>
      <c r="E24" s="132">
        <v>90.94</v>
      </c>
      <c r="F24" s="136">
        <v>132.57</v>
      </c>
      <c r="I24" s="18" t="s">
        <v>4</v>
      </c>
      <c r="J24" s="132">
        <v>180.83</v>
      </c>
      <c r="K24" s="133">
        <f t="shared" si="4"/>
        <v>192.31270500000002</v>
      </c>
      <c r="L24" s="133">
        <f t="shared" si="5"/>
        <v>213.98634685350004</v>
      </c>
      <c r="M24" s="133">
        <f t="shared" si="6"/>
        <v>228.06664847646033</v>
      </c>
      <c r="N24" s="133">
        <f t="shared" si="7"/>
        <v>232.76482143507542</v>
      </c>
    </row>
    <row r="25" spans="1:14" ht="18.75" customHeight="1">
      <c r="A25" s="18" t="s">
        <v>1</v>
      </c>
      <c r="B25" s="132">
        <v>83.08</v>
      </c>
      <c r="C25" s="137">
        <v>121.11</v>
      </c>
      <c r="D25" s="8"/>
      <c r="E25" s="132">
        <v>103.41</v>
      </c>
      <c r="F25" s="137">
        <v>150.75</v>
      </c>
      <c r="I25" s="18" t="s">
        <v>5</v>
      </c>
      <c r="J25" s="132">
        <v>197.06</v>
      </c>
      <c r="K25" s="133">
        <f t="shared" si="4"/>
        <v>209.57330999999999</v>
      </c>
      <c r="L25" s="133">
        <f t="shared" si="5"/>
        <v>233.19222203699999</v>
      </c>
      <c r="M25" s="133">
        <f t="shared" si="6"/>
        <v>248.53627024703459</v>
      </c>
      <c r="N25" s="133">
        <f t="shared" si="7"/>
        <v>253.65611741412351</v>
      </c>
    </row>
    <row r="26" spans="1:14">
      <c r="A26" s="18" t="s">
        <v>2</v>
      </c>
      <c r="B26" s="132">
        <v>95.73</v>
      </c>
      <c r="C26" s="137">
        <v>139.55000000000001</v>
      </c>
      <c r="D26" s="8"/>
      <c r="E26" s="132">
        <v>119.14</v>
      </c>
      <c r="F26" s="137">
        <v>173.68</v>
      </c>
      <c r="I26" s="18" t="s">
        <v>6</v>
      </c>
      <c r="J26" s="132">
        <v>225.99</v>
      </c>
      <c r="K26" s="133">
        <f t="shared" si="4"/>
        <v>240.34036500000002</v>
      </c>
      <c r="L26" s="133">
        <f t="shared" si="5"/>
        <v>267.42672413550002</v>
      </c>
      <c r="M26" s="133">
        <f t="shared" si="6"/>
        <v>285.0234025836159</v>
      </c>
      <c r="N26" s="133">
        <f t="shared" si="7"/>
        <v>290.89488467683839</v>
      </c>
    </row>
    <row r="27" spans="1:14">
      <c r="A27" s="18" t="s">
        <v>3</v>
      </c>
      <c r="B27" s="132">
        <v>129.16999999999999</v>
      </c>
      <c r="C27" s="137">
        <v>188.3</v>
      </c>
      <c r="D27" s="8"/>
      <c r="E27" s="132">
        <v>160.77000000000001</v>
      </c>
      <c r="F27" s="137">
        <v>234.36</v>
      </c>
      <c r="I27" s="18" t="s">
        <v>7</v>
      </c>
      <c r="J27" s="132">
        <v>241.69</v>
      </c>
      <c r="K27" s="133">
        <f t="shared" si="4"/>
        <v>257.03731499999998</v>
      </c>
      <c r="L27" s="133">
        <f t="shared" si="5"/>
        <v>286.00542040049999</v>
      </c>
      <c r="M27" s="133">
        <f t="shared" si="6"/>
        <v>304.82457706285288</v>
      </c>
      <c r="N27" s="133">
        <f t="shared" si="7"/>
        <v>311.10396335034767</v>
      </c>
    </row>
    <row r="28" spans="1:14">
      <c r="A28" s="18" t="s">
        <v>4</v>
      </c>
      <c r="B28" s="132">
        <v>145.28</v>
      </c>
      <c r="C28" s="137">
        <v>211.78</v>
      </c>
      <c r="D28" s="8"/>
      <c r="E28" s="132">
        <v>180.83</v>
      </c>
      <c r="F28" s="137">
        <v>263.61</v>
      </c>
      <c r="I28" s="18" t="s">
        <v>8</v>
      </c>
      <c r="J28" s="132">
        <v>294.22000000000003</v>
      </c>
      <c r="K28" s="133">
        <f t="shared" si="4"/>
        <v>312.90297000000004</v>
      </c>
      <c r="L28" s="133">
        <f t="shared" si="5"/>
        <v>348.16713471900005</v>
      </c>
      <c r="M28" s="133">
        <f t="shared" si="6"/>
        <v>371.07653218351027</v>
      </c>
      <c r="N28" s="133">
        <f t="shared" si="7"/>
        <v>378.72070874649057</v>
      </c>
    </row>
    <row r="29" spans="1:14">
      <c r="A29" s="18" t="s">
        <v>5</v>
      </c>
      <c r="B29" s="132">
        <v>158.32</v>
      </c>
      <c r="C29" s="137">
        <v>230.79</v>
      </c>
      <c r="D29" s="8"/>
      <c r="E29" s="132">
        <v>197.06</v>
      </c>
      <c r="F29" s="137">
        <v>287.27</v>
      </c>
      <c r="I29" s="18" t="s">
        <v>18</v>
      </c>
      <c r="J29" s="132">
        <v>438.4</v>
      </c>
      <c r="K29" s="133">
        <f t="shared" si="4"/>
        <v>466.23839999999996</v>
      </c>
      <c r="L29" s="133">
        <f t="shared" si="5"/>
        <v>518.78346767999994</v>
      </c>
      <c r="M29" s="133">
        <f t="shared" si="6"/>
        <v>552.91941985334392</v>
      </c>
      <c r="N29" s="133">
        <f t="shared" si="7"/>
        <v>564.3095599023228</v>
      </c>
    </row>
    <row r="30" spans="1:14">
      <c r="A30" s="18" t="s">
        <v>6</v>
      </c>
      <c r="B30" s="132">
        <v>181.57</v>
      </c>
      <c r="C30" s="137">
        <v>264.68</v>
      </c>
      <c r="D30" s="8"/>
      <c r="E30" s="132">
        <v>225.99</v>
      </c>
      <c r="F30" s="137">
        <v>329.44</v>
      </c>
      <c r="I30" s="83"/>
      <c r="J30" s="35"/>
      <c r="K30" s="35"/>
      <c r="L30" s="35"/>
      <c r="M30" s="35"/>
    </row>
    <row r="31" spans="1:14">
      <c r="A31" s="18" t="s">
        <v>7</v>
      </c>
      <c r="B31" s="132">
        <v>194.17</v>
      </c>
      <c r="C31" s="137">
        <v>283.05</v>
      </c>
      <c r="D31" s="8"/>
      <c r="E31" s="132">
        <v>241.69</v>
      </c>
      <c r="F31" s="137">
        <v>352.33</v>
      </c>
      <c r="I31" s="83"/>
      <c r="J31" s="35"/>
      <c r="K31" s="35"/>
      <c r="L31" s="35"/>
      <c r="M31" s="35"/>
    </row>
    <row r="32" spans="1:14">
      <c r="A32" s="18" t="s">
        <v>8</v>
      </c>
      <c r="B32" s="132">
        <v>236.38</v>
      </c>
      <c r="C32" s="137">
        <v>344.58</v>
      </c>
      <c r="D32" s="8"/>
      <c r="E32" s="132">
        <v>294.22000000000003</v>
      </c>
      <c r="F32" s="137">
        <v>428.9</v>
      </c>
      <c r="I32" s="33"/>
      <c r="J32" s="33"/>
      <c r="K32" s="33"/>
      <c r="L32" s="33"/>
      <c r="M32" s="33"/>
    </row>
    <row r="33" spans="1:13">
      <c r="A33" s="18" t="s">
        <v>18</v>
      </c>
      <c r="B33" s="132">
        <v>352.21</v>
      </c>
      <c r="C33" s="137">
        <v>513.44000000000005</v>
      </c>
      <c r="D33" s="8"/>
      <c r="E33" s="132">
        <v>438.4</v>
      </c>
      <c r="F33" s="137">
        <v>639.08000000000004</v>
      </c>
      <c r="I33" s="82"/>
      <c r="J33" s="82"/>
      <c r="K33" s="82"/>
      <c r="L33" s="82"/>
      <c r="M33" s="82"/>
    </row>
    <row r="34" spans="1:13">
      <c r="A34" s="108"/>
      <c r="B34" s="108"/>
      <c r="C34" s="2"/>
      <c r="I34" s="23"/>
      <c r="J34" s="23"/>
      <c r="K34" s="23"/>
      <c r="L34" s="23"/>
      <c r="M34" s="23"/>
    </row>
    <row r="35" spans="1:13">
      <c r="A35" s="108"/>
      <c r="B35" s="108"/>
      <c r="C35" s="2"/>
      <c r="I35" s="82"/>
      <c r="J35" s="82"/>
      <c r="K35" s="82"/>
      <c r="L35" s="82"/>
      <c r="M35" s="82"/>
    </row>
    <row r="36" spans="1:13">
      <c r="A36" s="6"/>
      <c r="B36" s="78"/>
      <c r="C36" s="10"/>
    </row>
    <row r="37" spans="1:13">
      <c r="A37" s="6"/>
      <c r="B37" s="4"/>
      <c r="C37" s="2"/>
    </row>
    <row r="38" spans="1:13">
      <c r="A38" s="6"/>
      <c r="B38" s="6"/>
    </row>
    <row r="39" spans="1:13">
      <c r="A39" s="6"/>
      <c r="B39" s="6"/>
      <c r="I39" s="81"/>
      <c r="J39" s="81"/>
      <c r="K39" s="81"/>
      <c r="L39" s="79"/>
      <c r="M39" s="79"/>
    </row>
    <row r="40" spans="1:13">
      <c r="A40" s="80"/>
      <c r="B40" s="80"/>
      <c r="C40" s="81"/>
      <c r="D40" s="81"/>
      <c r="E40" s="81"/>
      <c r="F40" s="81"/>
      <c r="I40" s="82"/>
      <c r="J40" s="82"/>
      <c r="K40" s="82"/>
      <c r="L40" s="33"/>
    </row>
    <row r="41" spans="1:13">
      <c r="A41" s="82"/>
      <c r="B41" s="82"/>
      <c r="C41" s="82"/>
      <c r="D41" s="34"/>
      <c r="E41" s="82"/>
      <c r="F41" s="82"/>
      <c r="I41" s="82"/>
      <c r="J41" s="23"/>
      <c r="K41" s="23"/>
      <c r="L41" s="33"/>
    </row>
    <row r="42" spans="1:13">
      <c r="A42" s="82"/>
      <c r="B42" s="23"/>
      <c r="C42" s="23"/>
      <c r="D42" s="35"/>
      <c r="E42" s="23"/>
      <c r="F42" s="23"/>
      <c r="I42" s="35"/>
      <c r="J42" s="36"/>
      <c r="K42" s="36"/>
      <c r="L42" s="33"/>
    </row>
    <row r="43" spans="1:13">
      <c r="A43" s="35"/>
      <c r="B43" s="36"/>
      <c r="C43" s="37"/>
      <c r="D43" s="35"/>
      <c r="E43" s="39"/>
      <c r="F43" s="37"/>
      <c r="I43" s="35"/>
      <c r="J43" s="36"/>
      <c r="K43" s="36"/>
      <c r="L43" s="33"/>
    </row>
    <row r="44" spans="1:13">
      <c r="A44" s="35"/>
      <c r="B44" s="36"/>
      <c r="C44" s="37"/>
      <c r="D44" s="35"/>
      <c r="E44" s="39"/>
      <c r="F44" s="37"/>
      <c r="I44" s="35"/>
      <c r="J44" s="36"/>
      <c r="K44" s="36"/>
      <c r="L44" s="33"/>
    </row>
    <row r="45" spans="1:13">
      <c r="A45" s="35"/>
      <c r="B45" s="36"/>
      <c r="C45" s="37"/>
      <c r="D45" s="35"/>
      <c r="E45" s="39"/>
      <c r="F45" s="37"/>
      <c r="I45" s="35"/>
      <c r="J45" s="36"/>
      <c r="K45" s="36"/>
      <c r="L45" s="33"/>
    </row>
    <row r="46" spans="1:13">
      <c r="A46" s="35"/>
      <c r="B46" s="36"/>
      <c r="C46" s="37"/>
      <c r="D46" s="35"/>
      <c r="E46" s="39"/>
      <c r="F46" s="37"/>
      <c r="I46" s="35"/>
      <c r="J46" s="36"/>
      <c r="K46" s="36"/>
      <c r="L46" s="33"/>
    </row>
    <row r="47" spans="1:13">
      <c r="A47" s="35"/>
      <c r="B47" s="36"/>
      <c r="C47" s="37"/>
      <c r="D47" s="35"/>
      <c r="E47" s="39"/>
      <c r="F47" s="37"/>
      <c r="I47" s="35"/>
      <c r="J47" s="36"/>
      <c r="K47" s="36"/>
      <c r="L47" s="33"/>
    </row>
    <row r="48" spans="1:13">
      <c r="A48" s="35"/>
      <c r="B48" s="36"/>
      <c r="C48" s="37"/>
      <c r="D48" s="35"/>
      <c r="E48" s="39"/>
      <c r="F48" s="37"/>
      <c r="I48" s="35"/>
      <c r="J48" s="36"/>
      <c r="K48" s="36"/>
      <c r="L48" s="33"/>
    </row>
    <row r="49" spans="1:12">
      <c r="A49" s="35"/>
      <c r="B49" s="36"/>
      <c r="C49" s="37"/>
      <c r="D49" s="35"/>
      <c r="E49" s="39"/>
      <c r="F49" s="37"/>
      <c r="I49" s="35"/>
      <c r="J49" s="36"/>
      <c r="K49" s="36"/>
      <c r="L49" s="33"/>
    </row>
    <row r="50" spans="1:12">
      <c r="A50" s="35"/>
      <c r="B50" s="36"/>
      <c r="C50" s="37"/>
      <c r="D50" s="35"/>
      <c r="E50" s="39"/>
      <c r="F50" s="37"/>
      <c r="I50" s="35"/>
      <c r="J50" s="36"/>
      <c r="K50" s="36"/>
      <c r="L50" s="33"/>
    </row>
    <row r="51" spans="1:12">
      <c r="A51" s="35"/>
      <c r="B51" s="36"/>
      <c r="C51" s="37"/>
      <c r="D51" s="35"/>
      <c r="E51" s="39"/>
      <c r="F51" s="37"/>
      <c r="I51" s="35"/>
      <c r="J51" s="36"/>
      <c r="K51" s="36"/>
      <c r="L51" s="33"/>
    </row>
    <row r="52" spans="1:12">
      <c r="A52" s="35"/>
      <c r="B52" s="36"/>
      <c r="C52" s="37"/>
      <c r="D52" s="35"/>
      <c r="E52" s="39"/>
      <c r="F52" s="37"/>
      <c r="I52" s="33"/>
      <c r="J52" s="33"/>
      <c r="K52" s="33"/>
      <c r="L52" s="33"/>
    </row>
    <row r="53" spans="1:12">
      <c r="A53" s="2"/>
      <c r="B53" s="80"/>
      <c r="C53" s="10"/>
      <c r="D53" s="33"/>
      <c r="E53" s="33"/>
      <c r="F53" s="33"/>
      <c r="I53" s="33"/>
      <c r="J53" s="33"/>
      <c r="K53" s="33"/>
      <c r="L53" s="33"/>
    </row>
    <row r="54" spans="1:12">
      <c r="A54" s="5"/>
      <c r="B54" s="7"/>
      <c r="I54" s="33"/>
      <c r="J54" s="33"/>
      <c r="K54" s="33"/>
      <c r="L54" s="33"/>
    </row>
    <row r="55" spans="1:12">
      <c r="A55" s="6"/>
      <c r="B55" s="6"/>
      <c r="I55" s="33"/>
      <c r="J55" s="33"/>
      <c r="K55" s="33"/>
      <c r="L55" s="33"/>
    </row>
    <row r="56" spans="1:12">
      <c r="A56" s="5"/>
      <c r="B56" s="6"/>
    </row>
  </sheetData>
  <mergeCells count="13">
    <mergeCell ref="A35:B35"/>
    <mergeCell ref="B2:F2"/>
    <mergeCell ref="B6:C6"/>
    <mergeCell ref="E6:F6"/>
    <mergeCell ref="A34:B34"/>
    <mergeCell ref="I3:J3"/>
    <mergeCell ref="B22:C22"/>
    <mergeCell ref="E22:F22"/>
    <mergeCell ref="I2:N2"/>
    <mergeCell ref="B20:F20"/>
    <mergeCell ref="I18:J18"/>
    <mergeCell ref="B4:F4"/>
    <mergeCell ref="B19:F1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0"/>
  <sheetViews>
    <sheetView tabSelected="1" zoomScale="120" zoomScaleNormal="120" workbookViewId="0">
      <selection activeCell="H19" sqref="H19"/>
    </sheetView>
  </sheetViews>
  <sheetFormatPr defaultRowHeight="15"/>
  <cols>
    <col min="1" max="1" width="10.28515625" customWidth="1"/>
    <col min="2" max="2" width="14" customWidth="1"/>
    <col min="3" max="3" width="11.5703125" customWidth="1"/>
    <col min="4" max="4" width="14.7109375" customWidth="1"/>
    <col min="5" max="5" width="5.5703125" customWidth="1"/>
    <col min="6" max="6" width="13.28515625" customWidth="1"/>
    <col min="7" max="7" width="11" customWidth="1"/>
    <col min="8" max="8" width="13.7109375" customWidth="1"/>
    <col min="10" max="10" width="11.7109375" customWidth="1"/>
    <col min="11" max="11" width="11.5703125" customWidth="1"/>
    <col min="12" max="12" width="11.42578125" customWidth="1"/>
    <col min="13" max="13" width="12.28515625" customWidth="1"/>
    <col min="14" max="14" width="12.42578125" customWidth="1"/>
    <col min="15" max="15" width="12.5703125" customWidth="1"/>
  </cols>
  <sheetData>
    <row r="1" spans="1:16">
      <c r="A1" s="5"/>
      <c r="B1" s="5"/>
      <c r="C1" s="5"/>
    </row>
    <row r="2" spans="1:16" ht="15.75" thickBot="1">
      <c r="A2" s="5"/>
      <c r="B2" s="5"/>
      <c r="C2" s="5"/>
    </row>
    <row r="3" spans="1:16" ht="15.75" thickBot="1">
      <c r="A3" s="5"/>
      <c r="B3" s="104" t="s">
        <v>10</v>
      </c>
      <c r="C3" s="105"/>
      <c r="D3" s="105"/>
      <c r="E3" s="105"/>
      <c r="F3" s="105"/>
      <c r="G3" s="105"/>
      <c r="H3" s="106"/>
    </row>
    <row r="4" spans="1:16">
      <c r="A4" s="5"/>
      <c r="B4" s="5"/>
      <c r="C4" s="5"/>
      <c r="D4" s="140" t="s">
        <v>51</v>
      </c>
      <c r="E4" s="140"/>
      <c r="F4" s="140"/>
    </row>
    <row r="5" spans="1:16" ht="46.5" customHeight="1">
      <c r="A5" s="1"/>
      <c r="B5" s="107" t="s">
        <v>11</v>
      </c>
      <c r="C5" s="107"/>
      <c r="D5" s="107"/>
      <c r="E5" s="11"/>
      <c r="F5" s="107" t="s">
        <v>12</v>
      </c>
      <c r="G5" s="107"/>
      <c r="H5" s="107"/>
      <c r="J5" s="95" t="s">
        <v>11</v>
      </c>
      <c r="K5" s="95"/>
      <c r="L5" s="12" t="s">
        <v>26</v>
      </c>
      <c r="M5" s="12" t="s">
        <v>27</v>
      </c>
      <c r="N5" s="12" t="s">
        <v>28</v>
      </c>
      <c r="O5" s="12" t="s">
        <v>29</v>
      </c>
    </row>
    <row r="6" spans="1:16" ht="22.5" customHeight="1">
      <c r="A6" s="17" t="s">
        <v>0</v>
      </c>
      <c r="B6" s="12" t="s">
        <v>9</v>
      </c>
      <c r="C6" s="12" t="s">
        <v>13</v>
      </c>
      <c r="D6" s="12" t="s">
        <v>15</v>
      </c>
      <c r="E6" s="8"/>
      <c r="F6" s="12" t="s">
        <v>9</v>
      </c>
      <c r="G6" s="12" t="s">
        <v>13</v>
      </c>
      <c r="H6" s="12" t="s">
        <v>16</v>
      </c>
      <c r="J6" s="22" t="s">
        <v>0</v>
      </c>
      <c r="K6" s="12" t="s">
        <v>9</v>
      </c>
      <c r="L6" s="24" t="s">
        <v>22</v>
      </c>
      <c r="M6" s="24" t="s">
        <v>23</v>
      </c>
      <c r="N6" s="24" t="s">
        <v>24</v>
      </c>
      <c r="O6" s="24" t="s">
        <v>25</v>
      </c>
      <c r="P6" s="23"/>
    </row>
    <row r="7" spans="1:16">
      <c r="A7" s="18" t="s">
        <v>17</v>
      </c>
      <c r="B7" s="132">
        <v>73.06</v>
      </c>
      <c r="C7" s="14">
        <v>3541</v>
      </c>
      <c r="D7" s="133">
        <f>B7*C7</f>
        <v>258705.46000000002</v>
      </c>
      <c r="E7" s="8"/>
      <c r="F7" s="132">
        <v>90.94</v>
      </c>
      <c r="G7" s="14">
        <v>528</v>
      </c>
      <c r="H7" s="133">
        <f>F7*G7</f>
        <v>48016.32</v>
      </c>
      <c r="J7" s="18" t="s">
        <v>17</v>
      </c>
      <c r="K7" s="132">
        <v>73.06</v>
      </c>
      <c r="L7" s="133">
        <f>K7*(6.35)/100+K7</f>
        <v>77.699309999999997</v>
      </c>
      <c r="M7" s="133">
        <f>L7*(11.27)/100+L7</f>
        <v>86.456022236999999</v>
      </c>
      <c r="N7" s="133">
        <f>M7*(6.58)/100+M7</f>
        <v>92.144828500194592</v>
      </c>
      <c r="O7" s="133">
        <f>N7*(2.06)/100+N7</f>
        <v>94.043011967298597</v>
      </c>
    </row>
    <row r="8" spans="1:16">
      <c r="A8" s="18" t="s">
        <v>1</v>
      </c>
      <c r="B8" s="132">
        <v>83.08</v>
      </c>
      <c r="C8" s="14">
        <v>1083</v>
      </c>
      <c r="D8" s="133">
        <f t="shared" ref="D8:D16" si="0">B8*C8</f>
        <v>89975.64</v>
      </c>
      <c r="E8" s="8"/>
      <c r="F8" s="132">
        <v>103.41</v>
      </c>
      <c r="G8" s="14">
        <v>215</v>
      </c>
      <c r="H8" s="133">
        <f t="shared" ref="H8:H16" si="1">F8*G8</f>
        <v>22233.149999999998</v>
      </c>
      <c r="J8" s="18" t="s">
        <v>1</v>
      </c>
      <c r="K8" s="132">
        <v>83.08</v>
      </c>
      <c r="L8" s="133">
        <f t="shared" ref="L8:L16" si="2">K8*(6.35)/100+K8</f>
        <v>88.355580000000003</v>
      </c>
      <c r="M8" s="133">
        <f t="shared" ref="M8:M16" si="3">L8*(11.27)/100+L8</f>
        <v>98.313253865999997</v>
      </c>
      <c r="N8" s="133">
        <f t="shared" ref="N8:N16" si="4">M8*(6.58)/100+M8</f>
        <v>104.7822659703828</v>
      </c>
      <c r="O8" s="133">
        <f t="shared" ref="O8:O16" si="5">N8*(2.06)/100+N8</f>
        <v>106.94078064937268</v>
      </c>
    </row>
    <row r="9" spans="1:16">
      <c r="A9" s="18" t="s">
        <v>2</v>
      </c>
      <c r="B9" s="132">
        <v>95.73</v>
      </c>
      <c r="C9" s="14">
        <v>701</v>
      </c>
      <c r="D9" s="133">
        <f t="shared" si="0"/>
        <v>67106.73</v>
      </c>
      <c r="E9" s="8"/>
      <c r="F9" s="132">
        <v>119.14</v>
      </c>
      <c r="G9" s="14">
        <v>236</v>
      </c>
      <c r="H9" s="133">
        <f t="shared" si="1"/>
        <v>28117.040000000001</v>
      </c>
      <c r="J9" s="18" t="s">
        <v>2</v>
      </c>
      <c r="K9" s="132">
        <v>95.73</v>
      </c>
      <c r="L9" s="133">
        <f t="shared" si="2"/>
        <v>101.80885500000001</v>
      </c>
      <c r="M9" s="133">
        <f t="shared" si="3"/>
        <v>113.28271295850001</v>
      </c>
      <c r="N9" s="133">
        <f t="shared" si="4"/>
        <v>120.73671547116932</v>
      </c>
      <c r="O9" s="133">
        <f t="shared" si="5"/>
        <v>123.22389180987541</v>
      </c>
    </row>
    <row r="10" spans="1:16">
      <c r="A10" s="18" t="s">
        <v>3</v>
      </c>
      <c r="B10" s="132">
        <v>129.16999999999999</v>
      </c>
      <c r="C10" s="14">
        <v>661</v>
      </c>
      <c r="D10" s="133">
        <f t="shared" si="0"/>
        <v>85381.37</v>
      </c>
      <c r="E10" s="8"/>
      <c r="F10" s="132">
        <v>160.77000000000001</v>
      </c>
      <c r="G10" s="14">
        <v>204</v>
      </c>
      <c r="H10" s="133">
        <f t="shared" si="1"/>
        <v>32797.08</v>
      </c>
      <c r="J10" s="18" t="s">
        <v>3</v>
      </c>
      <c r="K10" s="132">
        <v>129.16999999999999</v>
      </c>
      <c r="L10" s="133">
        <f t="shared" si="2"/>
        <v>137.37229499999998</v>
      </c>
      <c r="M10" s="133">
        <f t="shared" si="3"/>
        <v>152.85415264649998</v>
      </c>
      <c r="N10" s="133">
        <f t="shared" si="4"/>
        <v>162.91195589063969</v>
      </c>
      <c r="O10" s="133">
        <f t="shared" si="5"/>
        <v>166.26794218198685</v>
      </c>
    </row>
    <row r="11" spans="1:16">
      <c r="A11" s="18" t="s">
        <v>4</v>
      </c>
      <c r="B11" s="132">
        <v>145.28</v>
      </c>
      <c r="C11" s="14">
        <v>1021</v>
      </c>
      <c r="D11" s="133">
        <f t="shared" si="0"/>
        <v>148330.88</v>
      </c>
      <c r="E11" s="8"/>
      <c r="F11" s="132">
        <v>180.83</v>
      </c>
      <c r="G11" s="14">
        <v>208</v>
      </c>
      <c r="H11" s="133">
        <f t="shared" si="1"/>
        <v>37612.639999999999</v>
      </c>
      <c r="J11" s="18" t="s">
        <v>4</v>
      </c>
      <c r="K11" s="132">
        <v>145.28</v>
      </c>
      <c r="L11" s="133">
        <f t="shared" si="2"/>
        <v>154.50528</v>
      </c>
      <c r="M11" s="133">
        <f t="shared" si="3"/>
        <v>171.918025056</v>
      </c>
      <c r="N11" s="133">
        <f t="shared" si="4"/>
        <v>183.2302311046848</v>
      </c>
      <c r="O11" s="133">
        <f t="shared" si="5"/>
        <v>187.00477386544131</v>
      </c>
    </row>
    <row r="12" spans="1:16">
      <c r="A12" s="18" t="s">
        <v>5</v>
      </c>
      <c r="B12" s="132">
        <v>158.32</v>
      </c>
      <c r="C12" s="14">
        <v>1476</v>
      </c>
      <c r="D12" s="133">
        <f t="shared" si="0"/>
        <v>233680.31999999998</v>
      </c>
      <c r="E12" s="8"/>
      <c r="F12" s="132">
        <v>197.06</v>
      </c>
      <c r="G12" s="14">
        <v>230</v>
      </c>
      <c r="H12" s="133">
        <f t="shared" si="1"/>
        <v>45323.8</v>
      </c>
      <c r="J12" s="18" t="s">
        <v>5</v>
      </c>
      <c r="K12" s="132">
        <v>158.32</v>
      </c>
      <c r="L12" s="133">
        <f t="shared" si="2"/>
        <v>168.37331999999998</v>
      </c>
      <c r="M12" s="133">
        <f t="shared" si="3"/>
        <v>187.34899316399998</v>
      </c>
      <c r="N12" s="133">
        <f t="shared" si="4"/>
        <v>199.67655691419117</v>
      </c>
      <c r="O12" s="133">
        <f t="shared" si="5"/>
        <v>203.7898939866235</v>
      </c>
    </row>
    <row r="13" spans="1:16">
      <c r="A13" s="18" t="s">
        <v>6</v>
      </c>
      <c r="B13" s="132">
        <v>181.57</v>
      </c>
      <c r="C13" s="14">
        <v>1483</v>
      </c>
      <c r="D13" s="133">
        <f t="shared" si="0"/>
        <v>269268.31</v>
      </c>
      <c r="E13" s="8"/>
      <c r="F13" s="132">
        <v>225.99</v>
      </c>
      <c r="G13" s="14">
        <v>255</v>
      </c>
      <c r="H13" s="133">
        <f t="shared" si="1"/>
        <v>57627.450000000004</v>
      </c>
      <c r="J13" s="18" t="s">
        <v>6</v>
      </c>
      <c r="K13" s="132">
        <v>181.57</v>
      </c>
      <c r="L13" s="133">
        <f t="shared" si="2"/>
        <v>193.099695</v>
      </c>
      <c r="M13" s="133">
        <f t="shared" si="3"/>
        <v>214.8620306265</v>
      </c>
      <c r="N13" s="133">
        <f t="shared" si="4"/>
        <v>228.99995224172369</v>
      </c>
      <c r="O13" s="133">
        <f t="shared" si="5"/>
        <v>233.7173512579032</v>
      </c>
    </row>
    <row r="14" spans="1:16">
      <c r="A14" s="18" t="s">
        <v>7</v>
      </c>
      <c r="B14" s="132">
        <v>194.17</v>
      </c>
      <c r="C14" s="14">
        <v>1654</v>
      </c>
      <c r="D14" s="133">
        <f t="shared" si="0"/>
        <v>321157.18</v>
      </c>
      <c r="E14" s="8"/>
      <c r="F14" s="132">
        <v>241.69</v>
      </c>
      <c r="G14" s="14">
        <v>316</v>
      </c>
      <c r="H14" s="133">
        <f t="shared" si="1"/>
        <v>76374.039999999994</v>
      </c>
      <c r="J14" s="18" t="s">
        <v>7</v>
      </c>
      <c r="K14" s="132">
        <v>194.17</v>
      </c>
      <c r="L14" s="133">
        <f t="shared" si="2"/>
        <v>206.49979499999998</v>
      </c>
      <c r="M14" s="133">
        <f t="shared" si="3"/>
        <v>229.77232189649999</v>
      </c>
      <c r="N14" s="133">
        <f t="shared" si="4"/>
        <v>244.89134067728969</v>
      </c>
      <c r="O14" s="133">
        <f t="shared" si="5"/>
        <v>249.93610229524185</v>
      </c>
    </row>
    <row r="15" spans="1:16">
      <c r="A15" s="18" t="s">
        <v>8</v>
      </c>
      <c r="B15" s="132">
        <v>236.38</v>
      </c>
      <c r="C15" s="14">
        <v>1900</v>
      </c>
      <c r="D15" s="133">
        <f t="shared" si="0"/>
        <v>449122</v>
      </c>
      <c r="E15" s="8"/>
      <c r="F15" s="132">
        <v>294.22000000000003</v>
      </c>
      <c r="G15" s="14">
        <v>469</v>
      </c>
      <c r="H15" s="133">
        <f t="shared" si="1"/>
        <v>137989.18000000002</v>
      </c>
      <c r="J15" s="18" t="s">
        <v>8</v>
      </c>
      <c r="K15" s="132">
        <v>236.38</v>
      </c>
      <c r="L15" s="133">
        <f t="shared" si="2"/>
        <v>251.39013</v>
      </c>
      <c r="M15" s="133">
        <f t="shared" si="3"/>
        <v>279.72179765099997</v>
      </c>
      <c r="N15" s="133">
        <f t="shared" si="4"/>
        <v>298.12749193643577</v>
      </c>
      <c r="O15" s="133">
        <f t="shared" si="5"/>
        <v>304.26891827032637</v>
      </c>
    </row>
    <row r="16" spans="1:16">
      <c r="A16" s="18" t="s">
        <v>18</v>
      </c>
      <c r="B16" s="132">
        <v>352.21</v>
      </c>
      <c r="C16" s="14">
        <v>6451</v>
      </c>
      <c r="D16" s="133">
        <f t="shared" si="0"/>
        <v>2272106.71</v>
      </c>
      <c r="E16" s="8"/>
      <c r="F16" s="132">
        <v>438.4</v>
      </c>
      <c r="G16" s="14">
        <v>2108</v>
      </c>
      <c r="H16" s="133">
        <f t="shared" si="1"/>
        <v>924147.19999999995</v>
      </c>
      <c r="J16" s="18" t="s">
        <v>18</v>
      </c>
      <c r="K16" s="132">
        <v>352.21</v>
      </c>
      <c r="L16" s="133">
        <f t="shared" si="2"/>
        <v>374.575335</v>
      </c>
      <c r="M16" s="133">
        <f t="shared" si="3"/>
        <v>416.78997525450001</v>
      </c>
      <c r="N16" s="133">
        <f t="shared" si="4"/>
        <v>444.21475562624613</v>
      </c>
      <c r="O16" s="133">
        <f t="shared" si="5"/>
        <v>453.36557959214679</v>
      </c>
    </row>
    <row r="17" spans="1:15">
      <c r="A17" s="8"/>
      <c r="B17" s="8"/>
      <c r="C17" s="19">
        <f>SUM(C7:C16)</f>
        <v>19971</v>
      </c>
      <c r="D17" s="138">
        <f>SUM(D7:D16)</f>
        <v>4194834.5999999996</v>
      </c>
      <c r="E17" s="8"/>
      <c r="F17" s="8"/>
      <c r="G17" s="20">
        <f>SUM(G7:G16)</f>
        <v>4769</v>
      </c>
      <c r="H17" s="138">
        <f>SUM(H7:H16)</f>
        <v>1410237.9</v>
      </c>
    </row>
    <row r="18" spans="1:15">
      <c r="A18" s="8"/>
      <c r="B18" s="8"/>
      <c r="C18" s="8"/>
      <c r="D18" s="8"/>
      <c r="E18" s="8"/>
      <c r="F18" s="8"/>
      <c r="G18" s="8"/>
      <c r="H18" s="8"/>
    </row>
    <row r="19" spans="1:15" ht="45">
      <c r="A19" s="8"/>
      <c r="B19" s="17" t="s">
        <v>20</v>
      </c>
      <c r="C19" s="8"/>
      <c r="D19" s="138">
        <f>D17+H17</f>
        <v>5605072.5</v>
      </c>
      <c r="E19" s="8"/>
      <c r="F19" s="8"/>
      <c r="G19" s="8"/>
      <c r="H19" s="8"/>
      <c r="J19" s="95" t="s">
        <v>12</v>
      </c>
      <c r="K19" s="95"/>
      <c r="L19" s="12" t="s">
        <v>26</v>
      </c>
      <c r="M19" s="12" t="s">
        <v>27</v>
      </c>
      <c r="N19" s="12" t="s">
        <v>28</v>
      </c>
      <c r="O19" s="12" t="s">
        <v>29</v>
      </c>
    </row>
    <row r="20" spans="1:15" ht="22.5">
      <c r="A20" s="26"/>
      <c r="B20" s="26"/>
      <c r="C20" s="8"/>
      <c r="D20" s="8"/>
      <c r="E20" s="8"/>
      <c r="F20" s="8"/>
      <c r="G20" s="8"/>
      <c r="H20" s="8"/>
      <c r="J20" s="22" t="s">
        <v>0</v>
      </c>
      <c r="K20" s="12" t="s">
        <v>9</v>
      </c>
      <c r="L20" s="24" t="s">
        <v>22</v>
      </c>
      <c r="M20" s="24" t="s">
        <v>23</v>
      </c>
      <c r="N20" s="24" t="s">
        <v>24</v>
      </c>
      <c r="O20" s="24" t="s">
        <v>25</v>
      </c>
    </row>
    <row r="21" spans="1:15">
      <c r="A21" s="26"/>
      <c r="B21" s="26"/>
      <c r="C21" s="1"/>
      <c r="J21" s="18" t="s">
        <v>17</v>
      </c>
      <c r="K21" s="132">
        <v>90.94</v>
      </c>
      <c r="L21" s="133">
        <f>K21*(6.35)/100+K21</f>
        <v>96.71468999999999</v>
      </c>
      <c r="M21" s="133">
        <f>L21*(11.27)/100+L21</f>
        <v>107.61443556299999</v>
      </c>
      <c r="N21" s="133">
        <f>M21*(6.58)/100+M21</f>
        <v>114.69546542304539</v>
      </c>
      <c r="O21" s="133">
        <f>N21*(2.06)/100+N21</f>
        <v>117.05819201076012</v>
      </c>
    </row>
    <row r="22" spans="1:15">
      <c r="A22" s="127"/>
      <c r="B22" s="127"/>
      <c r="C22" s="128" t="s">
        <v>19</v>
      </c>
      <c r="D22" s="128"/>
      <c r="E22" s="128"/>
      <c r="F22" s="128"/>
      <c r="G22" s="128"/>
      <c r="J22" s="18" t="s">
        <v>1</v>
      </c>
      <c r="K22" s="132">
        <v>103.41</v>
      </c>
      <c r="L22" s="133">
        <f t="shared" ref="L22:L30" si="6">K22*(6.35)/100+K22</f>
        <v>109.976535</v>
      </c>
      <c r="M22" s="133">
        <f t="shared" ref="M22:M30" si="7">L22*(11.27)/100+L22</f>
        <v>122.3708904945</v>
      </c>
      <c r="N22" s="133">
        <f t="shared" ref="N22:N30" si="8">M22*(6.58)/100+M22</f>
        <v>130.42289508903809</v>
      </c>
      <c r="O22" s="133">
        <f t="shared" ref="O22:O30" si="9">N22*(2.06)/100+N22</f>
        <v>133.10960672787229</v>
      </c>
    </row>
    <row r="23" spans="1:15">
      <c r="A23" s="97" t="s">
        <v>0</v>
      </c>
      <c r="B23" s="107" t="s">
        <v>11</v>
      </c>
      <c r="C23" s="107"/>
      <c r="D23" s="107"/>
      <c r="E23" s="11"/>
      <c r="F23" s="107" t="s">
        <v>12</v>
      </c>
      <c r="G23" s="107"/>
      <c r="H23" s="107"/>
      <c r="J23" s="18" t="s">
        <v>2</v>
      </c>
      <c r="K23" s="132">
        <v>119.14</v>
      </c>
      <c r="L23" s="133">
        <f t="shared" si="6"/>
        <v>126.70538999999999</v>
      </c>
      <c r="M23" s="133">
        <f t="shared" si="7"/>
        <v>140.98508745300001</v>
      </c>
      <c r="N23" s="133">
        <f t="shared" si="8"/>
        <v>150.26190620740741</v>
      </c>
      <c r="O23" s="133">
        <f t="shared" si="9"/>
        <v>153.35730147528</v>
      </c>
    </row>
    <row r="24" spans="1:15" ht="18.75" customHeight="1">
      <c r="A24" s="98"/>
      <c r="B24" s="12" t="s">
        <v>9</v>
      </c>
      <c r="C24" s="12" t="s">
        <v>13</v>
      </c>
      <c r="D24" s="12" t="s">
        <v>15</v>
      </c>
      <c r="E24" s="8"/>
      <c r="F24" s="12" t="s">
        <v>9</v>
      </c>
      <c r="G24" s="12" t="s">
        <v>13</v>
      </c>
      <c r="H24" s="12" t="s">
        <v>16</v>
      </c>
      <c r="J24" s="18" t="s">
        <v>3</v>
      </c>
      <c r="K24" s="132">
        <v>160.77000000000001</v>
      </c>
      <c r="L24" s="133">
        <f t="shared" si="6"/>
        <v>170.97889500000002</v>
      </c>
      <c r="M24" s="133">
        <f t="shared" si="7"/>
        <v>190.24821646650003</v>
      </c>
      <c r="N24" s="133">
        <f t="shared" si="8"/>
        <v>202.76654910999574</v>
      </c>
      <c r="O24" s="133">
        <f t="shared" si="9"/>
        <v>206.94354002166165</v>
      </c>
    </row>
    <row r="25" spans="1:15">
      <c r="A25" s="18" t="s">
        <v>17</v>
      </c>
      <c r="B25" s="132">
        <f t="shared" ref="B25:B34" si="10">O7</f>
        <v>94.043011967298597</v>
      </c>
      <c r="C25" s="14">
        <v>3541</v>
      </c>
      <c r="D25" s="133">
        <f>B25*C25</f>
        <v>333006.30537620431</v>
      </c>
      <c r="E25" s="8"/>
      <c r="F25" s="139">
        <f t="shared" ref="F25:F34" si="11">O21</f>
        <v>117.05819201076012</v>
      </c>
      <c r="G25" s="14">
        <v>528</v>
      </c>
      <c r="H25" s="133">
        <f>F25*G25</f>
        <v>61806.725381681346</v>
      </c>
      <c r="J25" s="18" t="s">
        <v>4</v>
      </c>
      <c r="K25" s="132">
        <v>180.83</v>
      </c>
      <c r="L25" s="133">
        <f t="shared" si="6"/>
        <v>192.31270500000002</v>
      </c>
      <c r="M25" s="133">
        <f t="shared" si="7"/>
        <v>213.98634685350004</v>
      </c>
      <c r="N25" s="133">
        <f t="shared" si="8"/>
        <v>228.06664847646033</v>
      </c>
      <c r="O25" s="133">
        <f t="shared" si="9"/>
        <v>232.76482143507542</v>
      </c>
    </row>
    <row r="26" spans="1:15">
      <c r="A26" s="18" t="s">
        <v>1</v>
      </c>
      <c r="B26" s="132">
        <f t="shared" si="10"/>
        <v>106.94078064937268</v>
      </c>
      <c r="C26" s="14">
        <v>1083</v>
      </c>
      <c r="D26" s="133">
        <f t="shared" ref="D26:D34" si="12">B26*C26</f>
        <v>115816.86544327061</v>
      </c>
      <c r="E26" s="8"/>
      <c r="F26" s="139">
        <f t="shared" si="11"/>
        <v>133.10960672787229</v>
      </c>
      <c r="G26" s="14">
        <v>215</v>
      </c>
      <c r="H26" s="133">
        <f t="shared" ref="H26:H34" si="13">F26*G26</f>
        <v>28618.565446492543</v>
      </c>
      <c r="J26" s="18" t="s">
        <v>5</v>
      </c>
      <c r="K26" s="132">
        <v>197.06</v>
      </c>
      <c r="L26" s="133">
        <f t="shared" si="6"/>
        <v>209.57330999999999</v>
      </c>
      <c r="M26" s="133">
        <f t="shared" si="7"/>
        <v>233.19222203699999</v>
      </c>
      <c r="N26" s="133">
        <f t="shared" si="8"/>
        <v>248.53627024703459</v>
      </c>
      <c r="O26" s="133">
        <f t="shared" si="9"/>
        <v>253.65611741412351</v>
      </c>
    </row>
    <row r="27" spans="1:15">
      <c r="A27" s="18" t="s">
        <v>2</v>
      </c>
      <c r="B27" s="132">
        <f t="shared" si="10"/>
        <v>123.22389180987541</v>
      </c>
      <c r="C27" s="14">
        <v>701</v>
      </c>
      <c r="D27" s="133">
        <f t="shared" si="12"/>
        <v>86379.948158722662</v>
      </c>
      <c r="E27" s="8"/>
      <c r="F27" s="139">
        <f t="shared" si="11"/>
        <v>153.35730147528</v>
      </c>
      <c r="G27" s="14">
        <v>236</v>
      </c>
      <c r="H27" s="133">
        <f t="shared" si="13"/>
        <v>36192.323148166077</v>
      </c>
      <c r="J27" s="18" t="s">
        <v>6</v>
      </c>
      <c r="K27" s="132">
        <v>225.99</v>
      </c>
      <c r="L27" s="133">
        <f t="shared" si="6"/>
        <v>240.34036500000002</v>
      </c>
      <c r="M27" s="133">
        <f t="shared" si="7"/>
        <v>267.42672413550002</v>
      </c>
      <c r="N27" s="133">
        <f t="shared" si="8"/>
        <v>285.0234025836159</v>
      </c>
      <c r="O27" s="133">
        <f t="shared" si="9"/>
        <v>290.89488467683839</v>
      </c>
    </row>
    <row r="28" spans="1:15">
      <c r="A28" s="18" t="s">
        <v>3</v>
      </c>
      <c r="B28" s="132">
        <f t="shared" si="10"/>
        <v>166.26794218198685</v>
      </c>
      <c r="C28" s="14">
        <v>661</v>
      </c>
      <c r="D28" s="133">
        <f t="shared" si="12"/>
        <v>109903.10978229331</v>
      </c>
      <c r="E28" s="8"/>
      <c r="F28" s="139">
        <f t="shared" si="11"/>
        <v>206.94354002166165</v>
      </c>
      <c r="G28" s="14">
        <v>204</v>
      </c>
      <c r="H28" s="133">
        <f t="shared" si="13"/>
        <v>42216.48216441898</v>
      </c>
      <c r="J28" s="18" t="s">
        <v>7</v>
      </c>
      <c r="K28" s="132">
        <v>241.69</v>
      </c>
      <c r="L28" s="133">
        <f t="shared" si="6"/>
        <v>257.03731499999998</v>
      </c>
      <c r="M28" s="133">
        <f t="shared" si="7"/>
        <v>286.00542040049999</v>
      </c>
      <c r="N28" s="133">
        <f t="shared" si="8"/>
        <v>304.82457706285288</v>
      </c>
      <c r="O28" s="133">
        <f t="shared" si="9"/>
        <v>311.10396335034767</v>
      </c>
    </row>
    <row r="29" spans="1:15">
      <c r="A29" s="18" t="s">
        <v>4</v>
      </c>
      <c r="B29" s="132">
        <f t="shared" si="10"/>
        <v>187.00477386544131</v>
      </c>
      <c r="C29" s="14">
        <v>1021</v>
      </c>
      <c r="D29" s="133">
        <f t="shared" si="12"/>
        <v>190931.87411661557</v>
      </c>
      <c r="E29" s="8"/>
      <c r="F29" s="139">
        <f t="shared" si="11"/>
        <v>232.76482143507542</v>
      </c>
      <c r="G29" s="14">
        <v>208</v>
      </c>
      <c r="H29" s="133">
        <f t="shared" si="13"/>
        <v>48415.082858495691</v>
      </c>
      <c r="J29" s="18" t="s">
        <v>8</v>
      </c>
      <c r="K29" s="132">
        <v>294.22000000000003</v>
      </c>
      <c r="L29" s="133">
        <f t="shared" si="6"/>
        <v>312.90297000000004</v>
      </c>
      <c r="M29" s="133">
        <f t="shared" si="7"/>
        <v>348.16713471900005</v>
      </c>
      <c r="N29" s="133">
        <f t="shared" si="8"/>
        <v>371.07653218351027</v>
      </c>
      <c r="O29" s="133">
        <f t="shared" si="9"/>
        <v>378.72070874649057</v>
      </c>
    </row>
    <row r="30" spans="1:15">
      <c r="A30" s="18" t="s">
        <v>5</v>
      </c>
      <c r="B30" s="132">
        <f t="shared" si="10"/>
        <v>203.7898939866235</v>
      </c>
      <c r="C30" s="14">
        <v>1476</v>
      </c>
      <c r="D30" s="133">
        <f t="shared" si="12"/>
        <v>300793.88352425629</v>
      </c>
      <c r="E30" s="8"/>
      <c r="F30" s="139">
        <f t="shared" si="11"/>
        <v>253.65611741412351</v>
      </c>
      <c r="G30" s="14">
        <v>230</v>
      </c>
      <c r="H30" s="133">
        <f t="shared" si="13"/>
        <v>58340.907005248409</v>
      </c>
      <c r="J30" s="18" t="s">
        <v>18</v>
      </c>
      <c r="K30" s="132">
        <v>438.4</v>
      </c>
      <c r="L30" s="133">
        <f t="shared" si="6"/>
        <v>466.23839999999996</v>
      </c>
      <c r="M30" s="133">
        <f t="shared" si="7"/>
        <v>518.78346767999994</v>
      </c>
      <c r="N30" s="133">
        <f t="shared" si="8"/>
        <v>552.91941985334392</v>
      </c>
      <c r="O30" s="133">
        <f t="shared" si="9"/>
        <v>564.3095599023228</v>
      </c>
    </row>
    <row r="31" spans="1:15">
      <c r="A31" s="18" t="s">
        <v>6</v>
      </c>
      <c r="B31" s="132">
        <f t="shared" si="10"/>
        <v>233.7173512579032</v>
      </c>
      <c r="C31" s="14">
        <v>1483</v>
      </c>
      <c r="D31" s="133">
        <f t="shared" si="12"/>
        <v>346602.83191547042</v>
      </c>
      <c r="E31" s="8"/>
      <c r="F31" s="139">
        <f t="shared" si="11"/>
        <v>290.89488467683839</v>
      </c>
      <c r="G31" s="14">
        <v>255</v>
      </c>
      <c r="H31" s="133">
        <f t="shared" si="13"/>
        <v>74178.195592593795</v>
      </c>
    </row>
    <row r="32" spans="1:15">
      <c r="A32" s="18" t="s">
        <v>7</v>
      </c>
      <c r="B32" s="132">
        <f t="shared" si="10"/>
        <v>249.93610229524185</v>
      </c>
      <c r="C32" s="14">
        <v>1654</v>
      </c>
      <c r="D32" s="133">
        <f t="shared" si="12"/>
        <v>413394.31319633004</v>
      </c>
      <c r="E32" s="8"/>
      <c r="F32" s="139">
        <f t="shared" si="11"/>
        <v>311.10396335034767</v>
      </c>
      <c r="G32" s="14">
        <v>316</v>
      </c>
      <c r="H32" s="133">
        <f t="shared" si="13"/>
        <v>98308.852418709866</v>
      </c>
    </row>
    <row r="33" spans="1:15">
      <c r="A33" s="18" t="s">
        <v>8</v>
      </c>
      <c r="B33" s="132">
        <f t="shared" si="10"/>
        <v>304.26891827032637</v>
      </c>
      <c r="C33" s="14">
        <v>1900</v>
      </c>
      <c r="D33" s="133">
        <f t="shared" si="12"/>
        <v>578110.94471362012</v>
      </c>
      <c r="E33" s="8"/>
      <c r="F33" s="139">
        <f t="shared" si="11"/>
        <v>378.72070874649057</v>
      </c>
      <c r="G33" s="14">
        <v>469</v>
      </c>
      <c r="H33" s="133">
        <f t="shared" si="13"/>
        <v>177620.01240210407</v>
      </c>
      <c r="K33" s="23"/>
      <c r="L33" s="31"/>
      <c r="M33" s="31"/>
      <c r="N33" s="31"/>
      <c r="O33" s="31"/>
    </row>
    <row r="34" spans="1:15">
      <c r="A34" s="18" t="s">
        <v>18</v>
      </c>
      <c r="B34" s="132">
        <f t="shared" si="10"/>
        <v>453.36557959214679</v>
      </c>
      <c r="C34" s="14">
        <v>6451</v>
      </c>
      <c r="D34" s="133">
        <f t="shared" si="12"/>
        <v>2924661.3539489391</v>
      </c>
      <c r="E34" s="8"/>
      <c r="F34" s="139">
        <f t="shared" si="11"/>
        <v>564.3095599023228</v>
      </c>
      <c r="G34" s="14">
        <v>2108</v>
      </c>
      <c r="H34" s="133">
        <f t="shared" si="13"/>
        <v>1189564.5522740965</v>
      </c>
      <c r="K34" s="32"/>
      <c r="L34" s="32"/>
      <c r="M34" s="32"/>
      <c r="N34" s="32"/>
      <c r="O34" s="32"/>
    </row>
    <row r="35" spans="1:15">
      <c r="A35" s="4"/>
      <c r="B35" s="28"/>
      <c r="C35" s="10"/>
      <c r="D35" s="138">
        <f>SUM(D25:D34)</f>
        <v>5399601.4301757226</v>
      </c>
      <c r="H35" s="138">
        <f>SUM(H25:H34)</f>
        <v>1815261.6986920075</v>
      </c>
    </row>
    <row r="36" spans="1:15">
      <c r="A36" s="4"/>
      <c r="B36" s="4"/>
      <c r="C36" s="2"/>
      <c r="K36" s="23"/>
      <c r="L36" s="31"/>
      <c r="M36" s="31"/>
      <c r="N36" s="31"/>
      <c r="O36" s="31"/>
    </row>
    <row r="37" spans="1:15">
      <c r="A37" s="2"/>
      <c r="B37" s="21" t="s">
        <v>20</v>
      </c>
      <c r="C37" s="10"/>
      <c r="D37" s="138">
        <f>D35+H35</f>
        <v>7214863.1288677305</v>
      </c>
      <c r="K37" s="32"/>
      <c r="L37" s="32"/>
      <c r="M37" s="32"/>
      <c r="N37" s="32"/>
      <c r="O37" s="32"/>
    </row>
    <row r="38" spans="1:15" ht="45.75" thickBot="1">
      <c r="A38" s="3"/>
      <c r="B38" s="4"/>
      <c r="C38" s="2"/>
      <c r="K38" s="24" t="s">
        <v>21</v>
      </c>
      <c r="L38" s="12" t="s">
        <v>26</v>
      </c>
      <c r="M38" s="12" t="s">
        <v>27</v>
      </c>
      <c r="N38" s="12" t="s">
        <v>28</v>
      </c>
      <c r="O38" s="12" t="s">
        <v>29</v>
      </c>
    </row>
    <row r="39" spans="1:15" ht="15.75" thickBot="1">
      <c r="A39" s="125" t="s">
        <v>14</v>
      </c>
      <c r="B39" s="126"/>
      <c r="C39" s="2"/>
      <c r="K39" s="139">
        <v>1200</v>
      </c>
      <c r="L39" s="139">
        <f>K39*(6.35)/100+K39</f>
        <v>1276.2</v>
      </c>
      <c r="M39" s="139">
        <f t="shared" ref="M39:O39" si="14">L39*(6.35)/100+L39</f>
        <v>1357.2387000000001</v>
      </c>
      <c r="N39" s="139">
        <f t="shared" si="14"/>
        <v>1443.4233574500001</v>
      </c>
      <c r="O39" s="139">
        <f t="shared" si="14"/>
        <v>1535.0807406480751</v>
      </c>
    </row>
    <row r="40" spans="1:15">
      <c r="A40" s="6"/>
      <c r="B40" s="28"/>
      <c r="C40" s="10"/>
    </row>
    <row r="41" spans="1:15">
      <c r="A41" s="6"/>
      <c r="B41" s="4"/>
      <c r="C41" s="2"/>
    </row>
    <row r="42" spans="1:15">
      <c r="A42" s="6"/>
      <c r="B42" s="6"/>
    </row>
    <row r="43" spans="1:15">
      <c r="A43" s="6"/>
      <c r="B43" s="6"/>
      <c r="K43" s="102" t="s">
        <v>30</v>
      </c>
      <c r="L43" s="102"/>
      <c r="M43" s="102"/>
      <c r="N43" s="27"/>
      <c r="O43" s="27"/>
    </row>
    <row r="44" spans="1:15">
      <c r="A44" s="129"/>
      <c r="B44" s="129"/>
      <c r="C44" s="130"/>
      <c r="D44" s="130"/>
      <c r="E44" s="130"/>
      <c r="F44" s="130"/>
      <c r="G44" s="130"/>
      <c r="H44" s="33"/>
      <c r="K44" s="97" t="s">
        <v>0</v>
      </c>
      <c r="L44" s="42" t="s">
        <v>11</v>
      </c>
      <c r="M44" s="42" t="s">
        <v>12</v>
      </c>
    </row>
    <row r="45" spans="1:15" ht="22.5">
      <c r="A45" s="131"/>
      <c r="B45" s="25"/>
      <c r="C45" s="25"/>
      <c r="D45" s="25"/>
      <c r="E45" s="34"/>
      <c r="F45" s="131"/>
      <c r="G45" s="131"/>
      <c r="H45" s="131"/>
      <c r="K45" s="98"/>
      <c r="L45" s="12" t="s">
        <v>9</v>
      </c>
      <c r="M45" s="12" t="s">
        <v>9</v>
      </c>
    </row>
    <row r="46" spans="1:15">
      <c r="A46" s="131"/>
      <c r="B46" s="23"/>
      <c r="C46" s="23"/>
      <c r="D46" s="23"/>
      <c r="E46" s="35"/>
      <c r="F46" s="23"/>
      <c r="G46" s="23"/>
      <c r="H46" s="23"/>
      <c r="K46" s="18" t="s">
        <v>17</v>
      </c>
      <c r="L46" s="132">
        <f>B25*(13.25)/100+B25</f>
        <v>106.50371105296566</v>
      </c>
      <c r="M46" s="132">
        <f>F25*(13.25)/100+F25</f>
        <v>132.56840245218584</v>
      </c>
    </row>
    <row r="47" spans="1:15">
      <c r="A47" s="35"/>
      <c r="B47" s="36"/>
      <c r="C47" s="37"/>
      <c r="D47" s="38"/>
      <c r="E47" s="35"/>
      <c r="F47" s="39"/>
      <c r="G47" s="37"/>
      <c r="H47" s="38"/>
      <c r="K47" s="18" t="s">
        <v>1</v>
      </c>
      <c r="L47" s="132">
        <f t="shared" ref="L47:L55" si="15">B26*(13.25)/100+B26</f>
        <v>121.11043408541457</v>
      </c>
      <c r="M47" s="132">
        <f t="shared" ref="M47:M55" si="16">F26*(13.25)/100+F26</f>
        <v>150.74662961931537</v>
      </c>
    </row>
    <row r="48" spans="1:15">
      <c r="A48" s="35"/>
      <c r="B48" s="36"/>
      <c r="C48" s="37"/>
      <c r="D48" s="38"/>
      <c r="E48" s="35"/>
      <c r="F48" s="39"/>
      <c r="G48" s="37"/>
      <c r="H48" s="38"/>
      <c r="K48" s="18" t="s">
        <v>2</v>
      </c>
      <c r="L48" s="132">
        <f t="shared" si="15"/>
        <v>139.55105747468392</v>
      </c>
      <c r="M48" s="132">
        <f t="shared" si="16"/>
        <v>173.67714392075459</v>
      </c>
    </row>
    <row r="49" spans="1:13">
      <c r="A49" s="35"/>
      <c r="B49" s="36"/>
      <c r="C49" s="37"/>
      <c r="D49" s="38"/>
      <c r="E49" s="35"/>
      <c r="F49" s="39"/>
      <c r="G49" s="37"/>
      <c r="H49" s="38"/>
      <c r="K49" s="18" t="s">
        <v>3</v>
      </c>
      <c r="L49" s="132">
        <f t="shared" si="15"/>
        <v>188.29844452110012</v>
      </c>
      <c r="M49" s="132">
        <f t="shared" si="16"/>
        <v>234.36355907453182</v>
      </c>
    </row>
    <row r="50" spans="1:13">
      <c r="A50" s="35"/>
      <c r="B50" s="36"/>
      <c r="C50" s="37"/>
      <c r="D50" s="38"/>
      <c r="E50" s="35"/>
      <c r="F50" s="39"/>
      <c r="G50" s="37"/>
      <c r="H50" s="38"/>
      <c r="K50" s="18" t="s">
        <v>4</v>
      </c>
      <c r="L50" s="132">
        <f t="shared" si="15"/>
        <v>211.78290640261227</v>
      </c>
      <c r="M50" s="132">
        <f t="shared" si="16"/>
        <v>263.60616027522292</v>
      </c>
    </row>
    <row r="51" spans="1:13">
      <c r="A51" s="35"/>
      <c r="B51" s="36"/>
      <c r="C51" s="37"/>
      <c r="D51" s="38"/>
      <c r="E51" s="35"/>
      <c r="F51" s="39"/>
      <c r="G51" s="37"/>
      <c r="H51" s="38"/>
      <c r="K51" s="18" t="s">
        <v>5</v>
      </c>
      <c r="L51" s="132">
        <f t="shared" si="15"/>
        <v>230.79205493985111</v>
      </c>
      <c r="M51" s="132">
        <f t="shared" si="16"/>
        <v>287.26555297149491</v>
      </c>
    </row>
    <row r="52" spans="1:13">
      <c r="A52" s="35"/>
      <c r="B52" s="36"/>
      <c r="C52" s="37"/>
      <c r="D52" s="38"/>
      <c r="E52" s="35"/>
      <c r="F52" s="39"/>
      <c r="G52" s="37"/>
      <c r="H52" s="38"/>
      <c r="K52" s="18" t="s">
        <v>6</v>
      </c>
      <c r="L52" s="132">
        <f t="shared" si="15"/>
        <v>264.68490029957536</v>
      </c>
      <c r="M52" s="132">
        <f t="shared" si="16"/>
        <v>329.43845689651948</v>
      </c>
    </row>
    <row r="53" spans="1:13">
      <c r="A53" s="35"/>
      <c r="B53" s="36"/>
      <c r="C53" s="37"/>
      <c r="D53" s="38"/>
      <c r="E53" s="35"/>
      <c r="F53" s="39"/>
      <c r="G53" s="37"/>
      <c r="H53" s="38"/>
      <c r="K53" s="18" t="s">
        <v>7</v>
      </c>
      <c r="L53" s="132">
        <f t="shared" si="15"/>
        <v>283.05263584936142</v>
      </c>
      <c r="M53" s="132">
        <f t="shared" si="16"/>
        <v>352.32523849426872</v>
      </c>
    </row>
    <row r="54" spans="1:13">
      <c r="A54" s="35"/>
      <c r="B54" s="36"/>
      <c r="C54" s="37"/>
      <c r="D54" s="38"/>
      <c r="E54" s="35"/>
      <c r="F54" s="39"/>
      <c r="G54" s="37"/>
      <c r="H54" s="38"/>
      <c r="K54" s="18" t="s">
        <v>8</v>
      </c>
      <c r="L54" s="132">
        <f>B33*(13.25)/100+B33</f>
        <v>344.58454994114459</v>
      </c>
      <c r="M54" s="132">
        <f t="shared" si="16"/>
        <v>428.9012026554006</v>
      </c>
    </row>
    <row r="55" spans="1:13">
      <c r="A55" s="35"/>
      <c r="B55" s="36"/>
      <c r="C55" s="37"/>
      <c r="D55" s="38"/>
      <c r="E55" s="35"/>
      <c r="F55" s="39"/>
      <c r="G55" s="37"/>
      <c r="H55" s="38"/>
      <c r="K55" s="18" t="s">
        <v>18</v>
      </c>
      <c r="L55" s="132">
        <f t="shared" si="15"/>
        <v>513.43651888810621</v>
      </c>
      <c r="M55" s="132">
        <f t="shared" si="16"/>
        <v>639.0805765893806</v>
      </c>
    </row>
    <row r="56" spans="1:13">
      <c r="A56" s="35"/>
      <c r="B56" s="36"/>
      <c r="C56" s="37"/>
      <c r="D56" s="38"/>
      <c r="E56" s="35"/>
      <c r="F56" s="39"/>
      <c r="G56" s="37"/>
      <c r="H56" s="38"/>
    </row>
    <row r="57" spans="1:13">
      <c r="A57" s="2"/>
      <c r="B57" s="40"/>
      <c r="C57" s="10"/>
      <c r="D57" s="41"/>
      <c r="E57" s="33"/>
      <c r="F57" s="33"/>
      <c r="G57" s="33"/>
      <c r="H57" s="41"/>
    </row>
    <row r="58" spans="1:13">
      <c r="A58" s="5"/>
      <c r="B58" s="7"/>
    </row>
    <row r="59" spans="1:13">
      <c r="A59" s="6"/>
      <c r="B59" s="6"/>
    </row>
    <row r="60" spans="1:13">
      <c r="A60" s="5"/>
      <c r="B60" s="6"/>
    </row>
  </sheetData>
  <mergeCells count="18">
    <mergeCell ref="K44:K45"/>
    <mergeCell ref="K43:M43"/>
    <mergeCell ref="A44:B44"/>
    <mergeCell ref="C44:G44"/>
    <mergeCell ref="A45:A46"/>
    <mergeCell ref="F45:H45"/>
    <mergeCell ref="A39:B39"/>
    <mergeCell ref="J5:K5"/>
    <mergeCell ref="J19:K19"/>
    <mergeCell ref="A23:A24"/>
    <mergeCell ref="B3:H3"/>
    <mergeCell ref="B5:D5"/>
    <mergeCell ref="F5:H5"/>
    <mergeCell ref="A22:B22"/>
    <mergeCell ref="C22:G22"/>
    <mergeCell ref="B23:D23"/>
    <mergeCell ref="F23:H23"/>
    <mergeCell ref="D4:F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Agregados e demais</vt:lpstr>
      <vt:lpstr>TABELA COMPARATIVA DE VALORES</vt:lpstr>
      <vt:lpstr>INPC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Gonçalves da Silva</dc:creator>
  <cp:lastModifiedBy>marcilio.ribeiro</cp:lastModifiedBy>
  <cp:lastPrinted>2018-03-08T20:39:04Z</cp:lastPrinted>
  <dcterms:created xsi:type="dcterms:W3CDTF">2014-07-31T20:57:02Z</dcterms:created>
  <dcterms:modified xsi:type="dcterms:W3CDTF">2018-03-13T21:49:44Z</dcterms:modified>
</cp:coreProperties>
</file>